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internal.vic.gov.au\DPC\HomeDirs1\vicrp6k\Desktop\Aboriginal Victoria\VAAF 2019 report\"/>
    </mc:Choice>
  </mc:AlternateContent>
  <xr:revisionPtr revIDLastSave="0" documentId="8_{F2CF8347-B4CC-49CB-AFB2-A3E44F18330B}" xr6:coauthVersionLast="41" xr6:coauthVersionMax="41" xr10:uidLastSave="{00000000-0000-0000-0000-000000000000}"/>
  <bookViews>
    <workbookView xWindow="10" yWindow="10" windowWidth="19180" windowHeight="10180" tabRatio="813" xr2:uid="{ABD57A41-DEE1-481A-8F6F-6BE4A2A31B36}"/>
  </bookViews>
  <sheets>
    <sheet name="Index" sheetId="21" r:id="rId1"/>
    <sheet name="8.1.1" sheetId="1" r:id="rId2"/>
    <sheet name="8.2.1" sheetId="23" r:id="rId3"/>
    <sheet name="8.3.1" sheetId="2" r:id="rId4"/>
    <sheet name="8.3.2" sheetId="25" r:id="rId5"/>
    <sheet name="9.1.1" sheetId="3" r:id="rId6"/>
    <sheet name="9.1.2" sheetId="24" r:id="rId7"/>
    <sheet name="9.1.3" sheetId="27" r:id="rId8"/>
    <sheet name="9.2.1" sheetId="4" r:id="rId9"/>
    <sheet name="9.3.1" sheetId="26" r:id="rId10"/>
    <sheet name="9.4.1" sheetId="35" r:id="rId11"/>
    <sheet name="9.4.2" sheetId="7" r:id="rId12"/>
    <sheet name="9.4.3" sheetId="29" r:id="rId13"/>
    <sheet name="9.4.4" sheetId="28" r:id="rId14"/>
    <sheet name="10.1.1" sheetId="33" r:id="rId15"/>
    <sheet name="10.1.2" sheetId="34" r:id="rId16"/>
  </sheets>
  <definedNames>
    <definedName name="_xlnm.Print_Area" localSheetId="1">'8.1.1'!$A$1:$P$35</definedName>
    <definedName name="_xlnm.Print_Area" localSheetId="2">'8.2.1'!$A$1:$F$17</definedName>
    <definedName name="_xlnm.Print_Area" localSheetId="3">'8.3.1'!$A$1:$F$8</definedName>
    <definedName name="_xlnm.Print_Area" localSheetId="4">'8.3.2'!$A$1:$X$7</definedName>
    <definedName name="_xlnm.Print_Area" localSheetId="6">'9.1.2'!$A$1:$H$14</definedName>
    <definedName name="_xlnm.Print_Area" localSheetId="8">'9.2.1'!$A$1:$G$17</definedName>
    <definedName name="_xlnm.Print_Area" localSheetId="9">'9.3.1'!$A$1:$H$104</definedName>
    <definedName name="_xlnm.Print_Area" localSheetId="11">'9.4.2'!$A$1:$H$12</definedName>
    <definedName name="_xlnm.Print_Area" localSheetId="12">'9.4.3'!$A$1:$J$18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22" i="34" l="1"/>
  <c r="I7" i="34"/>
  <c r="I8" i="34"/>
  <c r="I9" i="34"/>
  <c r="I10" i="34"/>
  <c r="I11" i="34"/>
  <c r="I12" i="34"/>
  <c r="I13" i="34"/>
  <c r="I14" i="34"/>
  <c r="I15" i="34"/>
  <c r="I16" i="34"/>
  <c r="I17" i="34"/>
  <c r="I18" i="34"/>
  <c r="I6" i="34"/>
  <c r="I19" i="34" s="1"/>
  <c r="H6" i="34"/>
  <c r="H7" i="34"/>
  <c r="H8" i="34"/>
  <c r="H9" i="34"/>
  <c r="H10" i="34"/>
  <c r="H11" i="34"/>
  <c r="H12" i="34"/>
  <c r="H13" i="34"/>
  <c r="H14" i="34"/>
  <c r="H15" i="34"/>
  <c r="H16" i="34"/>
  <c r="H17" i="34"/>
  <c r="H18" i="34"/>
  <c r="G6" i="33"/>
  <c r="G7" i="33"/>
  <c r="G8" i="33"/>
  <c r="G18" i="33" s="1"/>
  <c r="G19" i="33" s="1"/>
  <c r="G9" i="33"/>
  <c r="G10" i="33"/>
  <c r="G11" i="33"/>
  <c r="G12" i="33"/>
  <c r="G13" i="33"/>
  <c r="G14" i="33"/>
  <c r="G15" i="33"/>
  <c r="G16" i="33"/>
  <c r="G17" i="33"/>
  <c r="G5" i="33"/>
  <c r="H19" i="34" l="1"/>
  <c r="J21" i="35"/>
  <c r="E21" i="35"/>
  <c r="J20" i="35"/>
  <c r="E20" i="35"/>
  <c r="J19" i="35"/>
  <c r="E19" i="35"/>
  <c r="J18" i="35"/>
  <c r="E18" i="35"/>
  <c r="J17" i="35"/>
  <c r="E17" i="35"/>
  <c r="J16" i="35"/>
  <c r="E16" i="35"/>
  <c r="J15" i="35"/>
  <c r="E15" i="35"/>
  <c r="J14" i="35"/>
  <c r="E14" i="35"/>
  <c r="J13" i="35"/>
  <c r="E13" i="35"/>
  <c r="J12" i="35"/>
  <c r="E12" i="35"/>
  <c r="J11" i="35"/>
  <c r="E11" i="35"/>
  <c r="J10" i="35"/>
  <c r="E10" i="35"/>
  <c r="J9" i="35"/>
  <c r="E9" i="35"/>
  <c r="J8" i="35"/>
  <c r="E8" i="35"/>
  <c r="J7" i="35"/>
  <c r="E7" i="35"/>
  <c r="J6" i="35"/>
  <c r="E6" i="35"/>
  <c r="J5" i="35"/>
  <c r="E5" i="35"/>
  <c r="J4" i="35"/>
  <c r="E4" i="35"/>
  <c r="J3" i="35"/>
  <c r="E3" i="35"/>
  <c r="D30" i="1" l="1"/>
  <c r="C30" i="1"/>
  <c r="J30" i="1"/>
  <c r="G8" i="4" l="1"/>
  <c r="G7" i="4"/>
  <c r="G11" i="4"/>
  <c r="G10" i="4"/>
  <c r="G5" i="4"/>
  <c r="G4" i="4"/>
  <c r="H96" i="26"/>
  <c r="H95" i="26"/>
  <c r="H94" i="26"/>
  <c r="H93" i="26"/>
  <c r="H92" i="26"/>
  <c r="H91" i="26"/>
  <c r="H89" i="26"/>
  <c r="H88" i="26"/>
  <c r="H87" i="26"/>
  <c r="H86" i="26"/>
  <c r="H85" i="26"/>
  <c r="H84" i="26"/>
  <c r="H82" i="26"/>
  <c r="H81" i="26"/>
  <c r="H80" i="26"/>
  <c r="H79" i="26"/>
  <c r="H78" i="26"/>
  <c r="H77" i="26"/>
  <c r="H65" i="26"/>
  <c r="H64" i="26"/>
  <c r="H63" i="26"/>
  <c r="H62" i="26"/>
  <c r="H61" i="26"/>
  <c r="H60" i="26"/>
  <c r="H59" i="26"/>
  <c r="H58" i="26"/>
  <c r="H56" i="26"/>
  <c r="H55" i="26"/>
  <c r="H54" i="26"/>
  <c r="H53" i="26"/>
  <c r="H52" i="26"/>
  <c r="H51" i="26"/>
  <c r="H50" i="26"/>
  <c r="H49" i="26"/>
  <c r="H47" i="26"/>
  <c r="H46" i="26"/>
  <c r="H45" i="26"/>
  <c r="H44" i="26"/>
  <c r="H43" i="26"/>
  <c r="H42" i="26"/>
  <c r="H41" i="26"/>
  <c r="H40" i="26"/>
  <c r="H29" i="26"/>
  <c r="H28" i="26"/>
  <c r="H27" i="26"/>
  <c r="H26" i="26"/>
  <c r="H25" i="26"/>
  <c r="H24" i="26"/>
  <c r="H23" i="26"/>
  <c r="H22" i="26"/>
  <c r="H20" i="26"/>
  <c r="H19" i="26"/>
  <c r="H18" i="26"/>
  <c r="H17" i="26"/>
  <c r="H16" i="26"/>
  <c r="H15" i="26"/>
  <c r="H14" i="26"/>
  <c r="H13" i="26"/>
  <c r="H5" i="26"/>
  <c r="H6" i="26"/>
  <c r="H7" i="26"/>
  <c r="H8" i="26"/>
  <c r="H9" i="26"/>
  <c r="H10" i="26"/>
  <c r="H11" i="26"/>
  <c r="H4" i="26"/>
  <c r="D65" i="4"/>
  <c r="D63" i="4"/>
  <c r="D62" i="4"/>
  <c r="D60" i="4"/>
  <c r="D59" i="4"/>
  <c r="D58" i="4"/>
  <c r="C59" i="4"/>
  <c r="C60" i="4"/>
  <c r="C62" i="4"/>
  <c r="C63" i="4"/>
  <c r="C65" i="4"/>
  <c r="C58" i="4"/>
  <c r="M81" i="4"/>
  <c r="N81" i="4"/>
  <c r="M65" i="4"/>
  <c r="N65" i="4"/>
  <c r="M66" i="4"/>
  <c r="N66" i="4"/>
  <c r="M67" i="4"/>
  <c r="N67" i="4"/>
  <c r="M68" i="4"/>
  <c r="N68" i="4"/>
  <c r="M70" i="4"/>
  <c r="N70" i="4"/>
  <c r="M71" i="4"/>
  <c r="N71" i="4"/>
  <c r="M72" i="4"/>
  <c r="N72" i="4"/>
  <c r="M73" i="4"/>
  <c r="N73" i="4"/>
  <c r="M74" i="4"/>
  <c r="N74" i="4"/>
  <c r="M75" i="4"/>
  <c r="N75" i="4"/>
  <c r="M76" i="4"/>
  <c r="N76" i="4"/>
  <c r="M77" i="4"/>
  <c r="N77" i="4"/>
  <c r="M78" i="4"/>
  <c r="Q72" i="4" s="1"/>
  <c r="N78" i="4"/>
  <c r="M80" i="4"/>
  <c r="N80" i="4"/>
  <c r="L66" i="4"/>
  <c r="L67" i="4"/>
  <c r="L68" i="4"/>
  <c r="L69" i="4"/>
  <c r="L70" i="4"/>
  <c r="L71" i="4"/>
  <c r="L72" i="4"/>
  <c r="L73" i="4"/>
  <c r="L74" i="4"/>
  <c r="L75" i="4"/>
  <c r="L76" i="4"/>
  <c r="L77" i="4"/>
  <c r="L78" i="4"/>
  <c r="L79" i="4"/>
  <c r="L80" i="4"/>
  <c r="Q29" i="4"/>
  <c r="Q32" i="4"/>
  <c r="Q49" i="4"/>
  <c r="Q50" i="4"/>
  <c r="Q52" i="4"/>
  <c r="N49" i="4"/>
  <c r="R48" i="4" s="1"/>
  <c r="M59" i="4"/>
  <c r="Q53" i="4" s="1"/>
  <c r="M49" i="4"/>
  <c r="Q48" i="4" s="1"/>
  <c r="M39" i="4"/>
  <c r="Q33" i="4" s="1"/>
  <c r="M29" i="4"/>
  <c r="Q28" i="4" s="1"/>
  <c r="P53" i="4"/>
  <c r="R52" i="4"/>
  <c r="P52" i="4"/>
  <c r="R50" i="4"/>
  <c r="P50" i="4"/>
  <c r="R49" i="4"/>
  <c r="P49" i="4"/>
  <c r="P48" i="4"/>
  <c r="N59" i="4"/>
  <c r="N39" i="4"/>
  <c r="R33" i="4" s="1"/>
  <c r="N29" i="4"/>
  <c r="R30" i="4" s="1"/>
  <c r="L81" i="4"/>
  <c r="L65" i="4"/>
  <c r="R29" i="4"/>
  <c r="R32" i="4"/>
  <c r="P33" i="4"/>
  <c r="P32" i="4"/>
  <c r="P30" i="4"/>
  <c r="P29" i="4"/>
  <c r="P28" i="4"/>
  <c r="G44" i="4"/>
  <c r="H44" i="4"/>
  <c r="I44" i="4"/>
  <c r="G45" i="4"/>
  <c r="H45" i="4"/>
  <c r="I45" i="4"/>
  <c r="G47" i="4"/>
  <c r="H47" i="4"/>
  <c r="I47" i="4"/>
  <c r="G48" i="4"/>
  <c r="H48" i="4"/>
  <c r="I48" i="4"/>
  <c r="H43" i="4"/>
  <c r="I43" i="4"/>
  <c r="G43" i="4"/>
  <c r="G29" i="4"/>
  <c r="H29" i="4"/>
  <c r="I29" i="4"/>
  <c r="G30" i="4"/>
  <c r="H30" i="4"/>
  <c r="I30" i="4"/>
  <c r="G32" i="4"/>
  <c r="H32" i="4"/>
  <c r="I32" i="4"/>
  <c r="G33" i="4"/>
  <c r="H33" i="4"/>
  <c r="I33" i="4"/>
  <c r="H28" i="4"/>
  <c r="I28" i="4"/>
  <c r="G28" i="4"/>
  <c r="E58" i="4"/>
  <c r="E56" i="4"/>
  <c r="E57" i="4"/>
  <c r="E59" i="4"/>
  <c r="E60" i="4"/>
  <c r="E62" i="4"/>
  <c r="E63" i="4"/>
  <c r="E65" i="4"/>
  <c r="E55" i="4"/>
  <c r="Q69" i="4" l="1"/>
  <c r="P68" i="4"/>
  <c r="P73" i="4"/>
  <c r="P69" i="4"/>
  <c r="G59" i="4"/>
  <c r="N79" i="4"/>
  <c r="R73" i="4" s="1"/>
  <c r="M79" i="4"/>
  <c r="Q73" i="4" s="1"/>
  <c r="Q30" i="4"/>
  <c r="N69" i="4"/>
  <c r="R68" i="4" s="1"/>
  <c r="P72" i="4"/>
  <c r="M69" i="4"/>
  <c r="Q68" i="4" s="1"/>
  <c r="P70" i="4"/>
  <c r="R53" i="4"/>
  <c r="G60" i="4"/>
  <c r="G63" i="4"/>
  <c r="G62" i="4"/>
  <c r="H63" i="4"/>
  <c r="H62" i="4"/>
  <c r="H58" i="4"/>
  <c r="H60" i="4"/>
  <c r="H59" i="4"/>
  <c r="G58" i="4"/>
  <c r="R70" i="4"/>
  <c r="Q70" i="4"/>
  <c r="R69" i="4"/>
  <c r="R72" i="4"/>
  <c r="R28" i="4"/>
  <c r="I58" i="4"/>
  <c r="I62" i="4"/>
  <c r="I60" i="4"/>
  <c r="I59" i="4"/>
  <c r="I63" i="4"/>
  <c r="D12" i="23" l="1"/>
  <c r="E12" i="23"/>
  <c r="C12" i="23"/>
  <c r="L15" i="1" l="1"/>
  <c r="L16" i="1"/>
  <c r="D16" i="1"/>
  <c r="C16" i="1"/>
  <c r="D15" i="1"/>
  <c r="C15" i="1"/>
  <c r="E19" i="34" l="1"/>
  <c r="D31" i="1"/>
  <c r="C31" i="1"/>
  <c r="D29" i="1"/>
  <c r="C29" i="1"/>
  <c r="J31" i="1"/>
  <c r="J29" i="1"/>
  <c r="D6" i="1"/>
  <c r="D7" i="1"/>
  <c r="D5" i="1"/>
  <c r="C6" i="1"/>
  <c r="C7" i="1"/>
  <c r="C5" i="1"/>
  <c r="E25" i="34" l="1"/>
  <c r="E26" i="34" s="1"/>
  <c r="J6" i="1"/>
  <c r="J7" i="1"/>
  <c r="J5" i="1"/>
  <c r="F19" i="34" l="1"/>
  <c r="F25" i="34" s="1"/>
  <c r="I22" i="34" l="1"/>
  <c r="H23" i="34" l="1"/>
  <c r="H28" i="34" s="1"/>
  <c r="H27" i="34"/>
</calcChain>
</file>

<file path=xl/sharedStrings.xml><?xml version="1.0" encoding="utf-8"?>
<sst xmlns="http://schemas.openxmlformats.org/spreadsheetml/2006/main" count="757" uniqueCount="301">
  <si>
    <t>Index</t>
  </si>
  <si>
    <t>Domain 3: Opportunity &amp; prosperity</t>
  </si>
  <si>
    <t>Goal 9: Strong Aboriginal workforce participation, in all sectors and at all levels</t>
  </si>
  <si>
    <t>Goal 10: Aboriginal income potential is realised</t>
  </si>
  <si>
    <t>Measure 8.1.1</t>
  </si>
  <si>
    <t>Measure 9.1.1</t>
  </si>
  <si>
    <t>Measure 9.1.2</t>
  </si>
  <si>
    <t>Measure 9.1.3</t>
  </si>
  <si>
    <t>Measure 9.2.1</t>
  </si>
  <si>
    <t>Measure 9.3.1</t>
  </si>
  <si>
    <t>Measure 9.4.1</t>
  </si>
  <si>
    <t>Measure 9.4.2</t>
  </si>
  <si>
    <t>Measure 9.4.3</t>
  </si>
  <si>
    <t>Measure 9.4.4</t>
  </si>
  <si>
    <t>Measure 10.1.1</t>
  </si>
  <si>
    <t>Measure 10.1.2</t>
  </si>
  <si>
    <t>Measure 8.3.1</t>
  </si>
  <si>
    <t>Measure 8.3.2</t>
  </si>
  <si>
    <t>Measure 8.2.1</t>
  </si>
  <si>
    <t>Goal 8: Aboriginal workers achieve wealth equality</t>
  </si>
  <si>
    <t>Median household income and median equivalised household income</t>
  </si>
  <si>
    <t>Proportion of home owners versus other tenure types (by age bracket)</t>
  </si>
  <si>
    <t>Number of Victorian business owner-managers who are Aboriginal</t>
  </si>
  <si>
    <t>Aboriginal businesses that government enters into a purchase agreement with as a proportion of small to medium enterprises government enters into a purchase agreement with</t>
  </si>
  <si>
    <t>Victoria's Aboriginal income as sum of all income earned by Aboriginal workers</t>
  </si>
  <si>
    <t>Opportunity cost: Aboriginal gross income at parity minus actual</t>
  </si>
  <si>
    <t>Number of Aboriginal people participating on government boards</t>
  </si>
  <si>
    <t>Number of Aboriginal people at VPS 6 level and above in the VPS</t>
  </si>
  <si>
    <t>Proportion of Aboriginal people employed across the VPS (with 2 per cent target by 2022)</t>
  </si>
  <si>
    <t>Aboriginal employment by sector, industry and occupation; with analysis by growth industry</t>
  </si>
  <si>
    <t>Workforce participation (as measured at 9.1.2) by age, disability status and regional versus metropolitan</t>
  </si>
  <si>
    <t>Workforce participation of women (as measured at 9.1.2)</t>
  </si>
  <si>
    <t>Aboriginal jobseekers supported into work</t>
  </si>
  <si>
    <t>Proportion employed in full-time versus part-time or casual employment</t>
  </si>
  <si>
    <t>Employment to population ratio</t>
  </si>
  <si>
    <t>Aboriginal</t>
  </si>
  <si>
    <t>Industry of Employment</t>
  </si>
  <si>
    <t>Lowest income</t>
  </si>
  <si>
    <t>Below average income</t>
  </si>
  <si>
    <t>Construction</t>
  </si>
  <si>
    <t>Above average income</t>
  </si>
  <si>
    <t>Highest income</t>
  </si>
  <si>
    <t>Manufacturing</t>
  </si>
  <si>
    <t>Mining</t>
  </si>
  <si>
    <t>Retail Trade</t>
  </si>
  <si>
    <t>Wholesale Trade</t>
  </si>
  <si>
    <t>Male</t>
  </si>
  <si>
    <t>Female</t>
  </si>
  <si>
    <t>Rented</t>
  </si>
  <si>
    <t>2017</t>
  </si>
  <si>
    <t>2018</t>
  </si>
  <si>
    <t>Total Public Service Headcount</t>
  </si>
  <si>
    <t>As a % of total employees</t>
  </si>
  <si>
    <t>VPS Grade 6 and above</t>
  </si>
  <si>
    <t>As a % of all VPS Grade 6 and above</t>
  </si>
  <si>
    <t>VPS Grade 6 and above as % of all VPS staff by Aboriginal status</t>
  </si>
  <si>
    <t>Year</t>
  </si>
  <si>
    <t>PNTS</t>
  </si>
  <si>
    <t>Missing</t>
  </si>
  <si>
    <t>Department of Education and Training</t>
  </si>
  <si>
    <t>Department of Environment, Land, Water and Planning</t>
  </si>
  <si>
    <t>Department of Health and Human Services</t>
  </si>
  <si>
    <t>Department of Jobs, Precincts and Regions</t>
  </si>
  <si>
    <t>Department of Justice and Community Safety</t>
  </si>
  <si>
    <t>Department of Premier and Cabinet</t>
  </si>
  <si>
    <t>Department of Transport</t>
  </si>
  <si>
    <t>Department of Treasury and Finance</t>
  </si>
  <si>
    <t>Total VPS</t>
  </si>
  <si>
    <t>Placements</t>
  </si>
  <si>
    <t xml:space="preserve">Outcomes </t>
  </si>
  <si>
    <t>Owned</t>
  </si>
  <si>
    <t>Other tenure types</t>
  </si>
  <si>
    <t>Non-Aboriginal households</t>
  </si>
  <si>
    <t>Males</t>
  </si>
  <si>
    <t>Females</t>
  </si>
  <si>
    <t>Persons</t>
  </si>
  <si>
    <t>Unemployed</t>
  </si>
  <si>
    <t>Non-Aboriginal</t>
  </si>
  <si>
    <t>Aboriginal status</t>
  </si>
  <si>
    <t>Income quartile</t>
  </si>
  <si>
    <t>Source: Victorian Public Service Commission internal records</t>
  </si>
  <si>
    <t>Table 9.1.3. Aboriginal job seekers supported into work</t>
  </si>
  <si>
    <t>. .</t>
  </si>
  <si>
    <t>(b) Preliminary data as of 10 April 2019</t>
  </si>
  <si>
    <t>(a) Program commenced in October 2016</t>
  </si>
  <si>
    <r>
      <t>2019</t>
    </r>
    <r>
      <rPr>
        <b/>
        <vertAlign val="superscript"/>
        <sz val="9"/>
        <color rgb="FF000000"/>
        <rFont val="Arial"/>
        <family val="2"/>
      </rPr>
      <t>(b)</t>
    </r>
  </si>
  <si>
    <r>
      <t>2016</t>
    </r>
    <r>
      <rPr>
        <b/>
        <vertAlign val="superscript"/>
        <sz val="9"/>
        <color rgb="FF000000"/>
        <rFont val="Arial"/>
        <family val="2"/>
      </rPr>
      <t>(a)</t>
    </r>
  </si>
  <si>
    <t>Counting: Persons place of usual residence</t>
  </si>
  <si>
    <t>Total staff at VPS Grade 6 and above</t>
  </si>
  <si>
    <t>%</t>
  </si>
  <si>
    <t>15–24 years</t>
  </si>
  <si>
    <t>Industry</t>
  </si>
  <si>
    <t>Health Care and Social Assistance</t>
  </si>
  <si>
    <t>Public Administration and Safety</t>
  </si>
  <si>
    <t>Education and Training</t>
  </si>
  <si>
    <t>Transport, Postal and Warehousing</t>
  </si>
  <si>
    <t>Other Services</t>
  </si>
  <si>
    <t>Professional, Scientific and Technical Services</t>
  </si>
  <si>
    <t>Administrative and Support Services</t>
  </si>
  <si>
    <t>Arts and Recreation Services</t>
  </si>
  <si>
    <t>Agriculture, Forestry and Fishing</t>
  </si>
  <si>
    <t>Financial and Insurance Services</t>
  </si>
  <si>
    <t>Information Media and Telecommunications</t>
  </si>
  <si>
    <t>Electricity, Gas, Water and Waste Services</t>
  </si>
  <si>
    <t>Rental, Hiring and Real Estate Services</t>
  </si>
  <si>
    <t>State</t>
  </si>
  <si>
    <t>Local</t>
  </si>
  <si>
    <t>Commonwealth</t>
  </si>
  <si>
    <t>Managers</t>
  </si>
  <si>
    <t>Professionals</t>
  </si>
  <si>
    <t>Technicians and Trades Workers</t>
  </si>
  <si>
    <t>Clerical and Administrative Workers</t>
  </si>
  <si>
    <t>Sales Workers</t>
  </si>
  <si>
    <t>Machinery Operators and Drivers</t>
  </si>
  <si>
    <t>Labourers</t>
  </si>
  <si>
    <t>Mid-point</t>
  </si>
  <si>
    <t>$ per week</t>
  </si>
  <si>
    <t>Number of persons</t>
  </si>
  <si>
    <t>Estimated Total Income</t>
  </si>
  <si>
    <t>Nil income</t>
  </si>
  <si>
    <t xml:space="preserve">$1-$149 </t>
  </si>
  <si>
    <t xml:space="preserve">$150-$299 </t>
  </si>
  <si>
    <t>$300-$399</t>
  </si>
  <si>
    <t>$400-$499</t>
  </si>
  <si>
    <t>$500-$649</t>
  </si>
  <si>
    <t>$650-$799</t>
  </si>
  <si>
    <t>$800-$999</t>
  </si>
  <si>
    <t>$1,000-$1,249</t>
  </si>
  <si>
    <t xml:space="preserve">$1,250-$1,499 </t>
  </si>
  <si>
    <t xml:space="preserve">$1,500-$1,749 </t>
  </si>
  <si>
    <t>$1,750-$1,999</t>
  </si>
  <si>
    <t>$2,000-$2,999</t>
  </si>
  <si>
    <t>$3,000 or more</t>
  </si>
  <si>
    <t>Total</t>
  </si>
  <si>
    <t>No.</t>
  </si>
  <si>
    <t>$million</t>
  </si>
  <si>
    <t>Table 10.1.1. Estimated Total income for all employed Aboriginal Victorians, mid-point of 2016 census income ranges</t>
  </si>
  <si>
    <t>Income range</t>
  </si>
  <si>
    <t>Total weekly income</t>
  </si>
  <si>
    <t>Total annual income</t>
  </si>
  <si>
    <t>Table 10.1.2b. Opportunity cost: Aboriginal gross income at parity minus actual, mid-point of 2016 census income ranges</t>
  </si>
  <si>
    <t>Community and Personal Service Workers</t>
  </si>
  <si>
    <t>Private Sector</t>
  </si>
  <si>
    <t>Public Sector</t>
  </si>
  <si>
    <t xml:space="preserve"> Median weekly household income</t>
  </si>
  <si>
    <t>Gap</t>
  </si>
  <si>
    <t xml:space="preserve"> Median yearly household income</t>
  </si>
  <si>
    <t xml:space="preserve"> Median weekly personal income</t>
  </si>
  <si>
    <t xml:space="preserve"> Median yearly personal income</t>
  </si>
  <si>
    <t>Estimated economic impact ($ per annum)</t>
  </si>
  <si>
    <t>Employed</t>
  </si>
  <si>
    <t>Not in the labour force</t>
  </si>
  <si>
    <t xml:space="preserve"> Median yearly equivalised household income</t>
  </si>
  <si>
    <t xml:space="preserve"> Median weekly equivalised household income</t>
  </si>
  <si>
    <t xml:space="preserve">ABS (unpublished) National Health Survey 2004-05; ABS (unpublished) National Aboriginal and Torres Strait Islander Social Survey, 2014-15; ABS (unpublished) National Health Survey 2014-15. </t>
  </si>
  <si>
    <t>2004–05</t>
  </si>
  <si>
    <t>2014–15</t>
  </si>
  <si>
    <t>RSE = relative standard error which is a measure of the reliability of the estimate and reflects the sample size; the smaller the sample size the higher the RSE.</t>
  </si>
  <si>
    <t>An RSE BELOW 25% is reliable.</t>
  </si>
  <si>
    <t>Aboriginal RSE (%)</t>
  </si>
  <si>
    <t>Non-Aboriginal RSE (%)</t>
  </si>
  <si>
    <t>25–54 years</t>
  </si>
  <si>
    <t>55–65 years</t>
  </si>
  <si>
    <t>Not in Labour Force</t>
  </si>
  <si>
    <t>Aged 65 and above</t>
  </si>
  <si>
    <t>Aboriginal Workers, 2016</t>
  </si>
  <si>
    <t>Industry average annual income, 2016</t>
  </si>
  <si>
    <t>Aboriginal job growth 2006 to 2016 (%)</t>
  </si>
  <si>
    <t>Employed:</t>
  </si>
  <si>
    <t>Worked full-time(a)</t>
  </si>
  <si>
    <t>Worked part-time</t>
  </si>
  <si>
    <t>Away from work(b)</t>
  </si>
  <si>
    <t>Total labour force</t>
  </si>
  <si>
    <t>Labour force status not stated</t>
  </si>
  <si>
    <t>Gap in homeownership</t>
  </si>
  <si>
    <t>Source: Table I27, 2006 Census of Population and Housing, Aboriginal and Torres Strait Islander Peoples Profile (Catalogue number 2002.0): Victoria</t>
  </si>
  <si>
    <t>Source: Table I14, 2011 Census of Population and Housing, Aboriginal and Torres Strait Islander Peoples Profile (Catalogue number 2002.0): Victoria</t>
  </si>
  <si>
    <t>Source: Table I14, 2016 Census of Population and Housing, Aboriginal and Torres Strait Islander Peoples Profile (Catalogue number 2002.0): Victoria</t>
  </si>
  <si>
    <t>MALES</t>
  </si>
  <si>
    <t>FEMALES</t>
  </si>
  <si>
    <t>Accommodation and Food Services</t>
  </si>
  <si>
    <t>All data are adjusted for changes in the Consumer Price Index. Factors applied to change nominal dollar values to 2014-15 dollars for data collected earlier than 2014-15 are as follows: For all 2004-05 data, the adjustment is 1.306023.</t>
  </si>
  <si>
    <t>For a lone person household it is equal to household income. For a household comprising more than one person, it is an indicator of the household income that would be needed by a lone person household to enjoy the same level of economic wellbeing.</t>
  </si>
  <si>
    <t>Source: Overcoming Indigenous Disadvantage 2016 Table 4A.10.1, sourced from ABS (unpublished) National Aboriginal and Torres Strait Islander Health Survey 2004-05;</t>
  </si>
  <si>
    <t>Excludes respondents with a tenure type not stated</t>
  </si>
  <si>
    <t>PERSONS</t>
  </si>
  <si>
    <t>Employed, worked:</t>
  </si>
  <si>
    <t>Full-time(a)</t>
  </si>
  <si>
    <t>Part-time</t>
  </si>
  <si>
    <t>Employed, away from work(b)</t>
  </si>
  <si>
    <t>Hours worked not stated</t>
  </si>
  <si>
    <t>Unemployed, looking for:</t>
  </si>
  <si>
    <t>Full-time work</t>
  </si>
  <si>
    <t>Part-time work</t>
  </si>
  <si>
    <t>Labourforce participation</t>
  </si>
  <si>
    <t>LFS not stated</t>
  </si>
  <si>
    <t>2016 ABS Indigenous community profile: Victoria; Table G40</t>
  </si>
  <si>
    <t>2016 ABS General community profile: Victoria; Table G40</t>
  </si>
  <si>
    <t>2011 ABS General community profile: Victoria; Table B37</t>
  </si>
  <si>
    <t>2006 ABS General community profile: Victoria; Table B41</t>
  </si>
  <si>
    <t>2006 ABS Indigenous community profile: Victoria; Table I27</t>
  </si>
  <si>
    <t>2011 ABS Indigenous community profile: Victoria; Table I14</t>
  </si>
  <si>
    <t>Total Aboriginal business owner-managers</t>
  </si>
  <si>
    <t>Metropolitan</t>
  </si>
  <si>
    <t>Inner Regional</t>
  </si>
  <si>
    <t>Source: ABS Census of Population and Housing 2006, 2011 &amp; 2016, TableBuilder</t>
  </si>
  <si>
    <t>Table 9.1.2. Proportion employed in full-time versus part-time or casual employment, 2016</t>
  </si>
  <si>
    <t>Source: ABS Census of Population and Housing 2006, 2011 &amp; 2016, Tablebuilder</t>
  </si>
  <si>
    <t>Counting: proportion of Victorian population (place of usual residence) aged 15–64</t>
  </si>
  <si>
    <r>
      <t xml:space="preserve">Note: </t>
    </r>
    <r>
      <rPr>
        <i/>
        <sz val="8"/>
        <color theme="1"/>
        <rFont val="Arial"/>
        <family val="2"/>
      </rPr>
      <t>Employed</t>
    </r>
    <r>
      <rPr>
        <sz val="8"/>
        <color theme="1"/>
        <rFont val="Arial"/>
        <family val="2"/>
      </rPr>
      <t xml:space="preserve"> includes respondents who worked full-time, worked part-time or were employed but 'away from work' in the week prior to the census or who did not state the number of hours worked.</t>
    </r>
  </si>
  <si>
    <t>Table 9.3.1b. Workforce participation by disability status and gender</t>
  </si>
  <si>
    <t>Table 9.3.1b. Workforce participation by regional status</t>
  </si>
  <si>
    <r>
      <t xml:space="preserve">(a) </t>
    </r>
    <r>
      <rPr>
        <i/>
        <sz val="8"/>
        <color theme="1"/>
        <rFont val="Arial"/>
        <family val="2"/>
      </rPr>
      <t>Employed</t>
    </r>
    <r>
      <rPr>
        <sz val="8"/>
        <color theme="1"/>
        <rFont val="Arial"/>
        <family val="2"/>
      </rPr>
      <t xml:space="preserve"> includes respondents who worked full-time, worked part-time or were employed but 'away from work' in the week prior to the census or who did not state the number of hours worked.</t>
    </r>
  </si>
  <si>
    <r>
      <t xml:space="preserve">(b) </t>
    </r>
    <r>
      <rPr>
        <i/>
        <sz val="8"/>
        <color theme="1"/>
        <rFont val="Arial"/>
        <family val="2"/>
      </rPr>
      <t>Unemployed</t>
    </r>
    <r>
      <rPr>
        <sz val="8"/>
        <color theme="1"/>
        <rFont val="Arial"/>
        <family val="2"/>
      </rPr>
      <t xml:space="preserve"> includes respondents who were unemployed and seeking full-time or part-time employment</t>
    </r>
  </si>
  <si>
    <r>
      <t>Employed</t>
    </r>
    <r>
      <rPr>
        <b/>
        <vertAlign val="superscript"/>
        <sz val="9"/>
        <color theme="1"/>
        <rFont val="Arial"/>
        <family val="2"/>
      </rPr>
      <t>(a)</t>
    </r>
  </si>
  <si>
    <r>
      <t>Unemployed</t>
    </r>
    <r>
      <rPr>
        <b/>
        <vertAlign val="superscript"/>
        <sz val="9"/>
        <color theme="1"/>
        <rFont val="Arial"/>
        <family val="2"/>
      </rPr>
      <t>(b)</t>
    </r>
  </si>
  <si>
    <t>Labour Force Status Not Stated</t>
  </si>
  <si>
    <t>Workforce participation (%)</t>
  </si>
  <si>
    <t>All Persons</t>
  </si>
  <si>
    <t>Table 9.2.1a. Workforce participation of women</t>
  </si>
  <si>
    <r>
      <t>Persons with disability</t>
    </r>
    <r>
      <rPr>
        <b/>
        <vertAlign val="superscript"/>
        <sz val="9"/>
        <color theme="1"/>
        <rFont val="Arial"/>
        <family val="2"/>
      </rPr>
      <t>(c)</t>
    </r>
  </si>
  <si>
    <r>
      <t>Outer regional and remote</t>
    </r>
    <r>
      <rPr>
        <b/>
        <vertAlign val="superscript"/>
        <sz val="9"/>
        <color theme="1"/>
        <rFont val="Arial"/>
        <family val="2"/>
      </rPr>
      <t>(c)</t>
    </r>
  </si>
  <si>
    <t>(c) Includes Outer regional and remote areas of Victoria according to the Australian Bureau of Statistics Australian Statistical Geography Standard</t>
  </si>
  <si>
    <t>Source: Table I04, 2011 Census of Population and Housing, Aboriginal and Torres Strait Islander Peoples Profile (Catalogue number 2002.0): Victoria</t>
  </si>
  <si>
    <t>Source: Table I04, 2016 Census of Population and Housing, Aboriginal and Torres Strait Islander Peoples Profile (Catalogue number 2002.0): Victoria</t>
  </si>
  <si>
    <t>Source: Table I04, 2006 Census of Population and Housing, Aboriginal and Torres Strait Islander Peoples Profile (Catalogue number 2002.0): Victoria</t>
  </si>
  <si>
    <t>Source: Table I18, 2006 Census of Population and Housing, Aboriginal and Torres Strait Islander Peoples Profile (Catalogue number 2002.0): Victoria</t>
  </si>
  <si>
    <t>Source: Table I10, 2011 Census of Population and Housing, Aboriginal and Torres Strait Islander Peoples Profile (Catalogue number 2002.0): Victoria</t>
  </si>
  <si>
    <t>Source: Tables I10a and I10b, 2016 Census of Population and Housing, Aboriginal and Torres Strait Islander Peoples Profile (Catalogue number 2002.0): Victoria</t>
  </si>
  <si>
    <t>Defintion: workforce participation is the proportion of the working-age population aged 15–64 who reported being employed or unemployed but looking for a job in the ABS census</t>
  </si>
  <si>
    <t>Defintion: workforce participation is reporte as the proportion of the working-age population aged 15–64 who reported being employed or unemployed jobseekers in the ABS census</t>
  </si>
  <si>
    <t>Defintion: workforce participation is the proportion of the working-age population (aged 15–64) who reported being employed or unemployed jobseekers in the ABS census</t>
  </si>
  <si>
    <t>Categories reported in ABS community profiles are not consistent across census years</t>
  </si>
  <si>
    <t>Counting: Proportion of employed Victorians (place of usual residence) aged 15–64 working full time</t>
  </si>
  <si>
    <r>
      <t xml:space="preserve">(c) Respondents that reported they </t>
    </r>
    <r>
      <rPr>
        <i/>
        <sz val="8"/>
        <color theme="1"/>
        <rFont val="Arial"/>
        <family val="2"/>
      </rPr>
      <t xml:space="preserve">have a need for assistance with core activities </t>
    </r>
    <r>
      <rPr>
        <sz val="8"/>
        <color theme="1"/>
        <rFont val="Arial"/>
        <family val="2"/>
      </rPr>
      <t>serves as a proxy of disability</t>
    </r>
  </si>
  <si>
    <r>
      <t xml:space="preserve">Denominator includes all Census respondents [including </t>
    </r>
    <r>
      <rPr>
        <i/>
        <sz val="8"/>
        <color theme="1"/>
        <rFont val="Arial"/>
        <family val="2"/>
      </rPr>
      <t>Labour force status of</t>
    </r>
    <r>
      <rPr>
        <sz val="8"/>
        <color theme="1"/>
        <rFont val="Arial"/>
        <family val="2"/>
      </rPr>
      <t xml:space="preserve"> 'not stated'], by Indigenous status.</t>
    </r>
  </si>
  <si>
    <t>Defintion: Number of Victorian business owner-managers who identify as Aboriginal and/or Torres Strait Islander</t>
  </si>
  <si>
    <r>
      <t xml:space="preserve">(a) </t>
    </r>
    <r>
      <rPr>
        <i/>
        <sz val="8"/>
        <color theme="1"/>
        <rFont val="Arial"/>
        <family val="2"/>
      </rPr>
      <t>Aboriginal households</t>
    </r>
    <r>
      <rPr>
        <sz val="8"/>
        <color theme="1"/>
        <rFont val="Arial"/>
        <family val="2"/>
      </rPr>
      <t xml:space="preserve"> includes any household that had at least one person of any age as a resident at the time of the Census who identified as being of Aboriginal and/or Torres Strait Islander origin.</t>
    </r>
  </si>
  <si>
    <r>
      <t>Aboriginal households</t>
    </r>
    <r>
      <rPr>
        <b/>
        <vertAlign val="superscript"/>
        <sz val="9"/>
        <color theme="1"/>
        <rFont val="Arial"/>
        <family val="2"/>
      </rPr>
      <t>(a)</t>
    </r>
  </si>
  <si>
    <t>Table 8.2.1. Proportion of home owners versus other tenure types</t>
  </si>
  <si>
    <t>(a) The number of employed persons expressed as a percentage of all persons aged 15 years and over.</t>
  </si>
  <si>
    <r>
      <t xml:space="preserve">Note: </t>
    </r>
    <r>
      <rPr>
        <i/>
        <sz val="8"/>
        <rFont val="Arial"/>
        <family val="2"/>
      </rPr>
      <t>PNTS</t>
    </r>
    <r>
      <rPr>
        <sz val="8"/>
        <rFont val="Arial"/>
        <family val="2"/>
      </rPr>
      <t xml:space="preserve"> indicates the response for Aboriginal status was 'Prefer not to say'</t>
    </r>
  </si>
  <si>
    <t>Source: ABS Census of Population and Housing 2016, TableBuilder</t>
  </si>
  <si>
    <r>
      <t>No response</t>
    </r>
    <r>
      <rPr>
        <vertAlign val="superscript"/>
        <sz val="9"/>
        <rFont val="Arial"/>
        <family val="2"/>
      </rPr>
      <t>(a)</t>
    </r>
  </si>
  <si>
    <r>
      <t xml:space="preserve">(a) </t>
    </r>
    <r>
      <rPr>
        <i/>
        <sz val="8"/>
        <rFont val="Arial"/>
        <family val="2"/>
      </rPr>
      <t xml:space="preserve">No response </t>
    </r>
    <r>
      <rPr>
        <sz val="8"/>
        <rFont val="Arial"/>
        <family val="2"/>
      </rPr>
      <t>includes individuals who chose not to respond to the question 'Are you Aboriginal and/or Torres Strait Islander?' or individuals who were not directly asked the question.</t>
    </r>
  </si>
  <si>
    <t>Table 9.4.4b. Proportion of Aboriginal people participating on government boards, 2018 and 2018</t>
  </si>
  <si>
    <t>Table 9.4.4a. Number of Aboriginal people participating on government boards, 2017 and 2018</t>
  </si>
  <si>
    <t>All staff</t>
  </si>
  <si>
    <t>Total Public Service Employees</t>
  </si>
  <si>
    <t>Table 9.4.2. Number of employees within the Victorian Public Service, by Aboriginal status</t>
  </si>
  <si>
    <t>Table 9.4.3. Number of employees within the Victorian Public Service in Management roles (VPS6 or equivalent and above), by Aboriginal status</t>
  </si>
  <si>
    <t xml:space="preserve">of a larger household to have a higher level of income to achieve the same standard of living as a smaller household. Equivalised household income can be viewed as an indicator of the economic resources available to a standardised household. </t>
  </si>
  <si>
    <t xml:space="preserve">Defintion: Equivalised household income is total household income adjusted by the application of an equivalence scale to facilitate comparison of income levels between households of differing size and composition, reflecting the requirement </t>
  </si>
  <si>
    <t>Aboriginal (%)</t>
  </si>
  <si>
    <t>Non-Aboriginal (%)</t>
  </si>
  <si>
    <t>n</t>
  </si>
  <si>
    <t>Aboriginal Workers, 2006</t>
  </si>
  <si>
    <t>Non-Aboriginal Workers, 2016</t>
  </si>
  <si>
    <t>Non-Aboriginal Workers, 2006</t>
  </si>
  <si>
    <t>Non-Aboriginal job growth 2006 to 2016 (%)</t>
  </si>
  <si>
    <r>
      <t>Table 9.1.1. Employment to population ratio</t>
    </r>
    <r>
      <rPr>
        <b/>
        <vertAlign val="superscript"/>
        <sz val="10"/>
        <color theme="1"/>
        <rFont val="Arial"/>
        <family val="2"/>
      </rPr>
      <t>(a)</t>
    </r>
    <r>
      <rPr>
        <b/>
        <sz val="10"/>
        <color theme="1"/>
        <rFont val="Arial"/>
        <family val="2"/>
      </rPr>
      <t>, 2016</t>
    </r>
  </si>
  <si>
    <t>Data quality statement: Cells in this table have been randomly adjusted to avoid the release of confidential data. No reliance should be placed on small cells.</t>
  </si>
  <si>
    <t>Note: Denominator includes all Census respondents aged 15–64 who were employed (i.e. employed and worked full-time, worked part-time, were employed but 'away from work' in the week prior to the census and employed but did not state the number of hours worked)</t>
  </si>
  <si>
    <t>Additional estimated income gap with workforce at parity ($ per annum)</t>
  </si>
  <si>
    <r>
      <t>Additional Aboriginal workers at parity (n)</t>
    </r>
    <r>
      <rPr>
        <b/>
        <vertAlign val="superscript"/>
        <sz val="9"/>
        <color theme="1"/>
        <rFont val="Arial"/>
        <family val="2"/>
      </rPr>
      <t>(c)</t>
    </r>
  </si>
  <si>
    <t>(c) Parity workforce assumes equal employment to population ratios for Aboriginal and Non-Aboriginal Victorians.</t>
  </si>
  <si>
    <t>(b) Source: Table I14, 2016 Census of Population and Housing, Aboriginal and Torres Strait Islander Peoples Profile (Catalogue number 2002.0): Victoria</t>
  </si>
  <si>
    <r>
      <t xml:space="preserve">Note: unable to determine mid-point of income range </t>
    </r>
    <r>
      <rPr>
        <i/>
        <sz val="8"/>
        <color theme="1"/>
        <rFont val="Arial"/>
        <family val="2"/>
      </rPr>
      <t>$3,000 or more</t>
    </r>
    <r>
      <rPr>
        <sz val="8"/>
        <color theme="1"/>
        <rFont val="Arial"/>
        <family val="2"/>
      </rPr>
      <t>.</t>
    </r>
  </si>
  <si>
    <t>(a) For employed persons only.</t>
  </si>
  <si>
    <r>
      <t>Parity workforce (n)</t>
    </r>
    <r>
      <rPr>
        <vertAlign val="superscript"/>
        <sz val="9"/>
        <color theme="1"/>
        <rFont val="Arial"/>
        <family val="2"/>
      </rPr>
      <t>(c)</t>
    </r>
  </si>
  <si>
    <r>
      <t>Employment to population ratio (%)</t>
    </r>
    <r>
      <rPr>
        <vertAlign val="superscript"/>
        <sz val="9"/>
        <color theme="1"/>
        <rFont val="Arial"/>
        <family val="2"/>
      </rPr>
      <t>(b)</t>
    </r>
  </si>
  <si>
    <r>
      <t>Total current estimated income gap ($ per annum)</t>
    </r>
    <r>
      <rPr>
        <vertAlign val="superscript"/>
        <sz val="9"/>
        <color theme="1"/>
        <rFont val="Arial"/>
        <family val="2"/>
      </rPr>
      <t>(a)</t>
    </r>
  </si>
  <si>
    <r>
      <t>Mean income per person ($ per week)</t>
    </r>
    <r>
      <rPr>
        <vertAlign val="superscript"/>
        <sz val="9"/>
        <color theme="1"/>
        <rFont val="Arial"/>
        <family val="2"/>
      </rPr>
      <t>(a)</t>
    </r>
  </si>
  <si>
    <t>Objective 8.1: Increase Aboriginal household income in line with the Victorian median</t>
  </si>
  <si>
    <t>Objective 8.2: Increase Aboriginal home ownership in line with the Victorian average</t>
  </si>
  <si>
    <t>Objective 8.3: Increase Aboriginal business ownership and support Aboriginal entrepreneurs</t>
  </si>
  <si>
    <t>Objective 9.1: Increase Aboriginal workforce participation</t>
  </si>
  <si>
    <t>Objective 9.2: Increase workforce participation for Aboriginal women</t>
  </si>
  <si>
    <t>Objective 9.3: Increase workforce participation for Aboriginal young people, people with a disability and people living in regional areas</t>
  </si>
  <si>
    <t>Objective 9.4: Increase Aboriginal leadership and representation across all sectors and levels</t>
  </si>
  <si>
    <t>Objective 10.1: Increase Victoria's Aboriginal gross income and decrease the opportunity cost of Aboriginal income inequality</t>
  </si>
  <si>
    <t>Measure 8.1.1. Median household income and median equivalised household income</t>
  </si>
  <si>
    <t>Table 8.3.1. Number of Victorian business owner‑managers who are Aboriginal</t>
  </si>
  <si>
    <t>Data elements: Employment Type (EMTP) by Indigenous Status (INGP) by STATE (UR) 2006 and 2011; SIEMP Status in Employment by INGP Indigenous Status and STATE (UR) 2016</t>
  </si>
  <si>
    <t>Table 9.3.1a. Workforce participation by age group</t>
  </si>
  <si>
    <t>Table 9.4.1a. Employment by industry with analysis by growth industry, 2006 to 2016</t>
  </si>
  <si>
    <t>Table 9.4.1b. Distribution of employment by sector and Aboriginal status</t>
  </si>
  <si>
    <t>Table 9.4.1c. Distribution of employment by industry and Aboriginal status</t>
  </si>
  <si>
    <t>Table 9.4.1d. Distribution of employment by occupation and Aboriginal status</t>
  </si>
  <si>
    <t>Note: Includes VPS positions under non-VPS structures where the salary and/or position description is equivalent to VPS 6 or above</t>
  </si>
  <si>
    <t>Source: Victorian Public Sector Commission internal records</t>
  </si>
  <si>
    <r>
      <t xml:space="preserve">Denominator includes all Census respondents (including </t>
    </r>
    <r>
      <rPr>
        <i/>
        <sz val="8"/>
        <color theme="1"/>
        <rFont val="Arial"/>
        <family val="2"/>
      </rPr>
      <t>Labour force status of</t>
    </r>
    <r>
      <rPr>
        <sz val="8"/>
        <color theme="1"/>
        <rFont val="Arial"/>
        <family val="2"/>
      </rPr>
      <t xml:space="preserve"> 'not stated') by Indigenous status.</t>
    </r>
  </si>
  <si>
    <t>Jobs Victoria Employment Network - Aboriginal Participants</t>
  </si>
  <si>
    <t>Source: Jobs Victoria Employment Network (JVEN) program data</t>
  </si>
  <si>
    <t>Table 8.3.2. Aboriginal businesses that government enters into a purchase agreement with as a proportion of small to medium enterprises government enters into a purchase agreement with, 2018–19</t>
  </si>
  <si>
    <t>Total procurement amount ($)</t>
  </si>
  <si>
    <r>
      <t>Number of Victorian Aboriginal businesses</t>
    </r>
    <r>
      <rPr>
        <b/>
        <vertAlign val="superscript"/>
        <sz val="9"/>
        <color rgb="FF000000"/>
        <rFont val="Arial"/>
        <family val="2"/>
      </rPr>
      <t>(a)(b)</t>
    </r>
  </si>
  <si>
    <t>Proportion of all government procurement (%)</t>
  </si>
  <si>
    <t>17 million</t>
  </si>
  <si>
    <r>
      <t>(b) The number of Victorian Aboriginal businesses</t>
    </r>
    <r>
      <rPr>
        <vertAlign val="superscript"/>
        <sz val="8"/>
        <color theme="1"/>
        <rFont val="Arial"/>
        <family val="2"/>
      </rPr>
      <t>(a)</t>
    </r>
    <r>
      <rPr>
        <sz val="8"/>
        <color theme="1"/>
        <rFont val="Arial"/>
        <family val="2"/>
      </rPr>
      <t xml:space="preserve"> is an approximation.</t>
    </r>
  </si>
  <si>
    <t>(a) Includes Victorian Aboriginal businesses, Traditional Owner Groups, Aboriginal Community-Controlled Organisations, Aboriginal Community-Controlled Health Organisations and Aboriginal Trusts.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</si>
</sst>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Red]\-&quot;$&quot;#,##0"/>
    <numFmt numFmtId="44" formatCode="_-&quot;$&quot;* #,##0.00_-;\-&quot;$&quot;* #,##0.00_-;_-&quot;$&quot;* &quot;-&quot;??_-;_-@_-"/>
    <numFmt numFmtId="43" formatCode="_-* #,##0.00_-;\-* #,##0.00_-;_-* &quot;-&quot;??_-;_-@_-"/>
    <numFmt numFmtId="164" formatCode="[$$-C09]#,##0.00;[Red]&quot;-&quot;[$$-C09]#,##0.00"/>
    <numFmt numFmtId="165" formatCode="0.0"/>
    <numFmt numFmtId="166" formatCode="0.0%"/>
    <numFmt numFmtId="167" formatCode="_-* #,##0_-;\-* #,##0_-;_-* &quot;-&quot;??_-;_-@_-"/>
    <numFmt numFmtId="168" formatCode="_-&quot;$&quot;* #,##0_-;\-&quot;$&quot;* #,##0_-;_-&quot;$&quot;* &quot;-&quot;??_-;_-@_-"/>
    <numFmt numFmtId="169" formatCode="_-&quot;$&quot;* #,##0.0_-;\-&quot;$&quot;* #,##0.0_-;_-&quot;$&quot;* &quot;-&quot;??_-;_-@_-"/>
    <numFmt numFmtId="170" formatCode="###.00\ ###\ ###;\-###.00\ ###\ ###;&quot;–&quot;"/>
  </numFmts>
  <fonts count="50">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i/>
      <sz val="14"/>
      <color theme="1"/>
      <name val="Calibri"/>
      <family val="2"/>
      <scheme val="minor"/>
    </font>
    <font>
      <sz val="12"/>
      <color rgb="FF222222"/>
      <name val="Arial"/>
      <family val="2"/>
    </font>
    <font>
      <sz val="9"/>
      <color theme="1"/>
      <name val="Arial"/>
      <family val="2"/>
    </font>
    <font>
      <sz val="9"/>
      <color rgb="FF000000"/>
      <name val="Arial"/>
      <family val="2"/>
    </font>
    <font>
      <sz val="11"/>
      <name val="Calibri"/>
      <family val="2"/>
      <scheme val="minor"/>
    </font>
    <font>
      <b/>
      <sz val="11"/>
      <color theme="1"/>
      <name val="Arial"/>
      <family val="2"/>
    </font>
    <font>
      <sz val="11"/>
      <color theme="1"/>
      <name val="Arial"/>
      <family val="2"/>
    </font>
    <font>
      <sz val="8"/>
      <color theme="1"/>
      <name val="Arial"/>
      <family val="2"/>
    </font>
    <font>
      <b/>
      <sz val="9"/>
      <color theme="1"/>
      <name val="Arial"/>
      <family val="2"/>
    </font>
    <font>
      <sz val="8"/>
      <name val="Arial"/>
      <family val="2"/>
    </font>
    <font>
      <b/>
      <sz val="9"/>
      <name val="Arial"/>
      <family val="2"/>
    </font>
    <font>
      <sz val="9"/>
      <name val="Arial"/>
      <family val="2"/>
    </font>
    <font>
      <i/>
      <sz val="9"/>
      <name val="Arial"/>
      <family val="2"/>
    </font>
    <font>
      <b/>
      <sz val="9"/>
      <color rgb="FF000000"/>
      <name val="Arial"/>
      <family val="2"/>
    </font>
    <font>
      <b/>
      <u/>
      <sz val="11"/>
      <color theme="1"/>
      <name val="Calibri"/>
      <family val="2"/>
      <scheme val="minor"/>
    </font>
    <font>
      <b/>
      <vertAlign val="superscript"/>
      <sz val="9"/>
      <color rgb="FF000000"/>
      <name val="Arial"/>
      <family val="2"/>
    </font>
    <font>
      <sz val="8"/>
      <color rgb="FF000000"/>
      <name val="Arial"/>
      <family val="2"/>
    </font>
    <font>
      <i/>
      <sz val="8"/>
      <name val="Arial"/>
      <family val="2"/>
    </font>
    <font>
      <b/>
      <sz val="8"/>
      <name val="Arial"/>
      <family val="2"/>
    </font>
    <font>
      <sz val="10"/>
      <name val="Tahoma"/>
      <family val="2"/>
    </font>
    <font>
      <sz val="12"/>
      <name val="Arial"/>
      <family val="2"/>
    </font>
    <font>
      <i/>
      <sz val="9"/>
      <color theme="1"/>
      <name val="Arial"/>
      <family val="2"/>
    </font>
    <font>
      <sz val="8"/>
      <color rgb="FF333333"/>
      <name val="Arial"/>
      <family val="2"/>
    </font>
    <font>
      <sz val="10"/>
      <name val="Arial"/>
      <family val="2"/>
    </font>
    <font>
      <sz val="9"/>
      <color theme="1"/>
      <name val="Calibri"/>
      <family val="2"/>
      <scheme val="minor"/>
    </font>
    <font>
      <b/>
      <vertAlign val="superscript"/>
      <sz val="9"/>
      <color theme="1"/>
      <name val="Arial"/>
      <family val="2"/>
    </font>
    <font>
      <sz val="8"/>
      <name val="FrnkGothITC Bk BT"/>
      <family val="2"/>
    </font>
    <font>
      <b/>
      <sz val="8"/>
      <name val="FrnkGothITC Bk BT"/>
      <family val="2"/>
    </font>
    <font>
      <i/>
      <sz val="8"/>
      <name val="FrnkGothITC Bk BT"/>
      <family val="2"/>
    </font>
    <font>
      <sz val="10"/>
      <color theme="1"/>
      <name val="Calibri"/>
      <family val="2"/>
      <scheme val="minor"/>
    </font>
    <font>
      <i/>
      <sz val="8"/>
      <color theme="1"/>
      <name val="Arial"/>
      <family val="2"/>
    </font>
    <font>
      <sz val="11"/>
      <color rgb="FFC00000"/>
      <name val="Calibri"/>
      <family val="2"/>
      <scheme val="minor"/>
    </font>
    <font>
      <vertAlign val="superscript"/>
      <sz val="9"/>
      <name val="Arial"/>
      <family val="2"/>
    </font>
    <font>
      <b/>
      <sz val="10"/>
      <name val="Arial"/>
      <family val="2"/>
    </font>
    <font>
      <b/>
      <sz val="10"/>
      <color theme="1"/>
      <name val="Arial"/>
      <family val="2"/>
    </font>
    <font>
      <b/>
      <u/>
      <sz val="16"/>
      <color theme="1"/>
      <name val="Arial"/>
      <family val="2"/>
    </font>
    <font>
      <i/>
      <sz val="14"/>
      <color theme="1"/>
      <name val="Arial"/>
      <family val="2"/>
    </font>
    <font>
      <u/>
      <sz val="11"/>
      <color theme="10"/>
      <name val="Arial"/>
      <family val="2"/>
    </font>
    <font>
      <sz val="11"/>
      <name val="Arial"/>
      <family val="2"/>
    </font>
    <font>
      <sz val="12"/>
      <color theme="1"/>
      <name val="Symbol"/>
      <family val="1"/>
      <charset val="2"/>
    </font>
    <font>
      <sz val="9"/>
      <color rgb="FF333333"/>
      <name val="Arial"/>
      <family val="2"/>
    </font>
    <font>
      <b/>
      <vertAlign val="superscript"/>
      <sz val="10"/>
      <color theme="1"/>
      <name val="Arial"/>
      <family val="2"/>
    </font>
    <font>
      <sz val="9"/>
      <name val="FrnkGothITC Bk BT"/>
      <family val="2"/>
    </font>
    <font>
      <b/>
      <sz val="12"/>
      <color theme="1"/>
      <name val="Arial"/>
      <family val="2"/>
    </font>
    <font>
      <vertAlign val="superscript"/>
      <sz val="9"/>
      <color theme="1"/>
      <name val="Arial"/>
      <family val="2"/>
    </font>
    <font>
      <vertAlign val="superscript"/>
      <sz val="8"/>
      <color theme="1"/>
      <name val="Arial"/>
      <family val="2"/>
    </font>
  </fonts>
  <fills count="5">
    <fill>
      <patternFill patternType="none"/>
    </fill>
    <fill>
      <patternFill patternType="gray125"/>
    </fill>
    <fill>
      <patternFill patternType="solid">
        <fgColor rgb="FFFFFFFF"/>
        <bgColor rgb="FF000000"/>
      </patternFill>
    </fill>
    <fill>
      <patternFill patternType="solid">
        <fgColor rgb="FFFFFFFF"/>
        <bgColor indexed="64"/>
      </patternFill>
    </fill>
    <fill>
      <patternFill patternType="solid">
        <fgColor theme="5" tint="0.59999389629810485"/>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bottom style="medium">
        <color rgb="FFF4F4F4"/>
      </bottom>
      <diagonal/>
    </border>
    <border>
      <left/>
      <right/>
      <top style="thin">
        <color indexed="64"/>
      </top>
      <bottom/>
      <diagonal/>
    </border>
  </borders>
  <cellStyleXfs count="23">
    <xf numFmtId="0" fontId="0" fillId="0" borderId="0"/>
    <xf numFmtId="0" fontId="3" fillId="0" borderId="0" applyNumberFormat="0" applyFill="0" applyBorder="0" applyAlignment="0" applyProtection="0"/>
    <xf numFmtId="164" fontId="1"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3" fillId="0" borderId="0">
      <alignment horizontal="right"/>
    </xf>
    <xf numFmtId="0" fontId="13" fillId="0" borderId="0">
      <alignment horizontal="left"/>
    </xf>
    <xf numFmtId="0" fontId="13" fillId="0" borderId="0">
      <alignment horizontal="center" vertical="center" wrapText="1"/>
    </xf>
    <xf numFmtId="0" fontId="13" fillId="0" borderId="0">
      <alignment horizontal="left" vertical="center" wrapText="1"/>
    </xf>
    <xf numFmtId="0" fontId="13" fillId="0" borderId="0">
      <alignment horizontal="left" vertical="center" wrapText="1"/>
    </xf>
    <xf numFmtId="0" fontId="13" fillId="0" borderId="0">
      <alignment horizontal="right"/>
    </xf>
    <xf numFmtId="0" fontId="1" fillId="0" borderId="0"/>
    <xf numFmtId="0" fontId="23" fillId="0" borderId="0"/>
    <xf numFmtId="0" fontId="22" fillId="0" borderId="0">
      <alignment horizontal="left"/>
    </xf>
    <xf numFmtId="0" fontId="13" fillId="0" borderId="0">
      <alignment horizontal="center" vertical="center" wrapText="1"/>
    </xf>
    <xf numFmtId="0" fontId="13" fillId="0" borderId="0">
      <alignment horizontal="center"/>
    </xf>
    <xf numFmtId="0" fontId="13" fillId="0" borderId="0">
      <alignment horizontal="left" vertical="center" wrapText="1"/>
    </xf>
    <xf numFmtId="0" fontId="24" fillId="0" borderId="0"/>
    <xf numFmtId="0" fontId="24" fillId="0" borderId="0"/>
    <xf numFmtId="0" fontId="27" fillId="0" borderId="0"/>
    <xf numFmtId="0" fontId="27" fillId="0" borderId="0"/>
  </cellStyleXfs>
  <cellXfs count="235">
    <xf numFmtId="0" fontId="0" fillId="0" borderId="0" xfId="0"/>
    <xf numFmtId="0" fontId="3" fillId="0" borderId="0" xfId="1" applyAlignment="1">
      <alignment horizontal="left" indent="2"/>
    </xf>
    <xf numFmtId="0" fontId="0" fillId="0" borderId="0" xfId="0" applyAlignment="1"/>
    <xf numFmtId="0" fontId="5" fillId="0" borderId="0" xfId="0" applyFont="1" applyAlignment="1"/>
    <xf numFmtId="0" fontId="3" fillId="0" borderId="0" xfId="1" quotePrefix="1" applyAlignment="1">
      <alignment horizontal="left" indent="2"/>
    </xf>
    <xf numFmtId="0" fontId="4" fillId="0" borderId="0" xfId="0" applyFont="1" applyFill="1" applyAlignment="1">
      <alignment horizontal="left"/>
    </xf>
    <xf numFmtId="0" fontId="2" fillId="0" borderId="0" xfId="0" applyFont="1" applyFill="1" applyAlignment="1">
      <alignment horizontal="left"/>
    </xf>
    <xf numFmtId="0" fontId="3" fillId="0" borderId="0" xfId="1"/>
    <xf numFmtId="0" fontId="2" fillId="0" borderId="0" xfId="0" applyFont="1"/>
    <xf numFmtId="0" fontId="0" fillId="2" borderId="0" xfId="0" applyFont="1" applyFill="1" applyBorder="1" applyProtection="1">
      <protection locked="0"/>
    </xf>
    <xf numFmtId="166" fontId="0" fillId="0" borderId="0" xfId="4" applyNumberFormat="1" applyFont="1"/>
    <xf numFmtId="167" fontId="0" fillId="0" borderId="0" xfId="5" applyNumberFormat="1" applyFont="1"/>
    <xf numFmtId="0" fontId="0" fillId="0" borderId="1" xfId="0" applyBorder="1"/>
    <xf numFmtId="0" fontId="9" fillId="0" borderId="1" xfId="0" applyFont="1" applyBorder="1"/>
    <xf numFmtId="0" fontId="11" fillId="0" borderId="0" xfId="0" applyFont="1"/>
    <xf numFmtId="0" fontId="10" fillId="0" borderId="0" xfId="0" applyFont="1"/>
    <xf numFmtId="0" fontId="10" fillId="0" borderId="1" xfId="0" applyFont="1" applyBorder="1"/>
    <xf numFmtId="165" fontId="10" fillId="0" borderId="0" xfId="0" applyNumberFormat="1" applyFont="1" applyBorder="1" applyProtection="1">
      <protection locked="0"/>
    </xf>
    <xf numFmtId="0" fontId="9" fillId="0" borderId="0" xfId="0" applyFont="1" applyBorder="1"/>
    <xf numFmtId="0" fontId="6" fillId="0" borderId="0" xfId="0" applyFont="1"/>
    <xf numFmtId="166" fontId="6" fillId="0" borderId="0" xfId="4" applyNumberFormat="1" applyFont="1"/>
    <xf numFmtId="0" fontId="12" fillId="0" borderId="0" xfId="0" applyFont="1"/>
    <xf numFmtId="0" fontId="6" fillId="0" borderId="0" xfId="0" applyFont="1" applyBorder="1"/>
    <xf numFmtId="166" fontId="6" fillId="0" borderId="0" xfId="4" applyNumberFormat="1" applyFont="1" applyBorder="1"/>
    <xf numFmtId="0" fontId="6" fillId="0" borderId="1" xfId="0" applyFont="1" applyBorder="1"/>
    <xf numFmtId="166" fontId="6" fillId="0" borderId="1" xfId="4" applyNumberFormat="1" applyFont="1" applyBorder="1"/>
    <xf numFmtId="0" fontId="12" fillId="0" borderId="1" xfId="0" applyFont="1" applyBorder="1"/>
    <xf numFmtId="165" fontId="12" fillId="0" borderId="1" xfId="0" applyNumberFormat="1" applyFont="1" applyBorder="1" applyProtection="1">
      <protection locked="0"/>
    </xf>
    <xf numFmtId="165" fontId="6" fillId="0" borderId="1" xfId="0" applyNumberFormat="1" applyFont="1" applyBorder="1" applyProtection="1">
      <protection locked="0"/>
    </xf>
    <xf numFmtId="0" fontId="12" fillId="0" borderId="0" xfId="0" applyFont="1" applyAlignment="1">
      <alignment horizontal="left"/>
    </xf>
    <xf numFmtId="168" fontId="6" fillId="0" borderId="0" xfId="3" applyNumberFormat="1" applyFont="1"/>
    <xf numFmtId="0" fontId="12" fillId="0" borderId="1" xfId="0" applyFont="1" applyBorder="1" applyAlignment="1">
      <alignment horizontal="left"/>
    </xf>
    <xf numFmtId="0" fontId="12" fillId="0" borderId="2" xfId="0" applyFont="1" applyBorder="1"/>
    <xf numFmtId="0" fontId="12" fillId="0" borderId="1" xfId="0" applyFont="1" applyBorder="1" applyAlignment="1">
      <alignment wrapText="1"/>
    </xf>
    <xf numFmtId="0" fontId="12" fillId="0" borderId="2" xfId="0" applyFont="1" applyBorder="1" applyAlignment="1">
      <alignment wrapText="1"/>
    </xf>
    <xf numFmtId="167" fontId="0" fillId="0" borderId="1" xfId="5" applyNumberFormat="1" applyFont="1" applyBorder="1"/>
    <xf numFmtId="167" fontId="12" fillId="0" borderId="1" xfId="5" applyNumberFormat="1" applyFont="1" applyBorder="1" applyAlignment="1">
      <alignment wrapText="1"/>
    </xf>
    <xf numFmtId="167" fontId="6" fillId="0" borderId="0" xfId="5" applyNumberFormat="1" applyFont="1"/>
    <xf numFmtId="0" fontId="8" fillId="0" borderId="1" xfId="0" applyFont="1" applyFill="1" applyBorder="1"/>
    <xf numFmtId="0" fontId="13" fillId="0" borderId="0" xfId="0" applyFont="1" applyFill="1" applyBorder="1"/>
    <xf numFmtId="2" fontId="14" fillId="0" borderId="1" xfId="0" quotePrefix="1" applyNumberFormat="1" applyFont="1" applyFill="1" applyBorder="1" applyAlignment="1">
      <alignment horizontal="center"/>
    </xf>
    <xf numFmtId="167" fontId="15" fillId="0" borderId="0" xfId="5" applyNumberFormat="1" applyFont="1" applyFill="1" applyBorder="1"/>
    <xf numFmtId="0" fontId="15" fillId="0" borderId="1" xfId="0" applyFont="1" applyFill="1" applyBorder="1"/>
    <xf numFmtId="166" fontId="15" fillId="0" borderId="0" xfId="4" applyNumberFormat="1" applyFont="1" applyFill="1" applyBorder="1"/>
    <xf numFmtId="166" fontId="15" fillId="0" borderId="1" xfId="4" applyNumberFormat="1" applyFont="1" applyFill="1" applyBorder="1"/>
    <xf numFmtId="2" fontId="14" fillId="0" borderId="1" xfId="0" quotePrefix="1" applyNumberFormat="1" applyFont="1" applyFill="1" applyBorder="1" applyAlignment="1">
      <alignment horizontal="left"/>
    </xf>
    <xf numFmtId="0" fontId="15" fillId="0" borderId="0" xfId="0" applyFont="1" applyFill="1" applyBorder="1" applyAlignment="1">
      <alignment horizontal="left"/>
    </xf>
    <xf numFmtId="0" fontId="15" fillId="0" borderId="1" xfId="0" applyFont="1" applyFill="1" applyBorder="1" applyAlignment="1">
      <alignment horizontal="left"/>
    </xf>
    <xf numFmtId="2" fontId="14" fillId="0" borderId="2" xfId="0" quotePrefix="1" applyNumberFormat="1" applyFont="1" applyFill="1" applyBorder="1" applyAlignment="1">
      <alignment horizontal="left"/>
    </xf>
    <xf numFmtId="2" fontId="14" fillId="0" borderId="2" xfId="0" quotePrefix="1" applyNumberFormat="1" applyFont="1" applyFill="1" applyBorder="1" applyAlignment="1">
      <alignment horizontal="center"/>
    </xf>
    <xf numFmtId="0" fontId="16" fillId="0" borderId="1" xfId="0" applyFont="1" applyFill="1" applyBorder="1" applyAlignment="1">
      <alignment horizontal="left"/>
    </xf>
    <xf numFmtId="167" fontId="16" fillId="0" borderId="1" xfId="5" applyNumberFormat="1" applyFont="1" applyFill="1" applyBorder="1"/>
    <xf numFmtId="0" fontId="15" fillId="0" borderId="0" xfId="0" applyFont="1" applyFill="1"/>
    <xf numFmtId="166" fontId="15" fillId="0" borderId="0" xfId="4" applyNumberFormat="1" applyFont="1" applyFill="1"/>
    <xf numFmtId="0" fontId="14" fillId="0" borderId="1" xfId="0" applyFont="1" applyFill="1" applyBorder="1" applyAlignment="1">
      <alignment vertical="center" wrapText="1"/>
    </xf>
    <xf numFmtId="0" fontId="14" fillId="0" borderId="1" xfId="0" applyFont="1" applyFill="1" applyBorder="1"/>
    <xf numFmtId="166" fontId="14" fillId="0" borderId="1" xfId="4" applyNumberFormat="1" applyFont="1" applyFill="1" applyBorder="1"/>
    <xf numFmtId="0" fontId="14" fillId="0" borderId="0" xfId="0" applyFont="1" applyFill="1" applyBorder="1"/>
    <xf numFmtId="0" fontId="7" fillId="3" borderId="0" xfId="0" applyFont="1" applyFill="1" applyBorder="1" applyAlignment="1">
      <alignment horizontal="center" vertical="center"/>
    </xf>
    <xf numFmtId="0" fontId="17" fillId="3" borderId="0" xfId="0" applyFont="1" applyFill="1" applyBorder="1" applyAlignment="1">
      <alignment horizontal="left" vertical="center"/>
    </xf>
    <xf numFmtId="0" fontId="17" fillId="3" borderId="0" xfId="0" applyFont="1" applyFill="1" applyBorder="1" applyAlignment="1">
      <alignment vertical="center"/>
    </xf>
    <xf numFmtId="0" fontId="17" fillId="3" borderId="1" xfId="0" applyFont="1" applyFill="1" applyBorder="1" applyAlignment="1">
      <alignment vertical="center"/>
    </xf>
    <xf numFmtId="0" fontId="18" fillId="0" borderId="0" xfId="0" applyFont="1"/>
    <xf numFmtId="0" fontId="17" fillId="3" borderId="1" xfId="0" applyFont="1" applyFill="1" applyBorder="1" applyAlignment="1">
      <alignment horizontal="left" vertical="center"/>
    </xf>
    <xf numFmtId="0" fontId="7" fillId="3" borderId="1" xfId="0" applyFont="1" applyFill="1" applyBorder="1" applyAlignment="1">
      <alignment horizontal="center" vertical="center"/>
    </xf>
    <xf numFmtId="0" fontId="16" fillId="0" borderId="0" xfId="0" applyFont="1" applyFill="1" applyBorder="1" applyAlignment="1">
      <alignment horizontal="left"/>
    </xf>
    <xf numFmtId="167" fontId="16" fillId="0" borderId="0" xfId="5" applyNumberFormat="1" applyFont="1" applyFill="1" applyBorder="1"/>
    <xf numFmtId="0" fontId="13" fillId="0" borderId="0" xfId="0" applyFont="1" applyFill="1" applyBorder="1" applyAlignment="1">
      <alignment horizontal="left"/>
    </xf>
    <xf numFmtId="0" fontId="14" fillId="0" borderId="0" xfId="0" applyFont="1" applyFill="1" applyBorder="1" applyAlignment="1">
      <alignment vertical="center" wrapText="1"/>
    </xf>
    <xf numFmtId="0" fontId="0" fillId="0" borderId="0" xfId="0" applyBorder="1"/>
    <xf numFmtId="0" fontId="12" fillId="0" borderId="1" xfId="0" applyFont="1" applyBorder="1" applyAlignment="1">
      <alignment horizontal="right"/>
    </xf>
    <xf numFmtId="0" fontId="12" fillId="0" borderId="0" xfId="0" applyFont="1" applyAlignment="1">
      <alignment horizontal="left" indent="1"/>
    </xf>
    <xf numFmtId="0" fontId="12" fillId="0" borderId="1" xfId="0" applyFont="1" applyBorder="1" applyAlignment="1">
      <alignment horizontal="left" indent="1"/>
    </xf>
    <xf numFmtId="0" fontId="12" fillId="0" borderId="0" xfId="0" applyFont="1" applyAlignment="1">
      <alignment horizontal="left" indent="2"/>
    </xf>
    <xf numFmtId="0" fontId="12" fillId="0" borderId="1" xfId="0" applyFont="1" applyBorder="1" applyAlignment="1">
      <alignment horizontal="left" indent="2"/>
    </xf>
    <xf numFmtId="168" fontId="6" fillId="0" borderId="0" xfId="3" applyNumberFormat="1" applyFont="1" applyBorder="1"/>
    <xf numFmtId="169" fontId="6" fillId="0" borderId="0" xfId="3" applyNumberFormat="1" applyFont="1"/>
    <xf numFmtId="0" fontId="0" fillId="0" borderId="0" xfId="0"/>
    <xf numFmtId="0" fontId="6" fillId="0" borderId="0" xfId="0" applyFont="1"/>
    <xf numFmtId="0" fontId="0" fillId="0" borderId="1" xfId="0" applyBorder="1"/>
    <xf numFmtId="0" fontId="25" fillId="0" borderId="0" xfId="0" applyFont="1"/>
    <xf numFmtId="0" fontId="25" fillId="0" borderId="1" xfId="0" applyFont="1" applyBorder="1"/>
    <xf numFmtId="167" fontId="6" fillId="0" borderId="0" xfId="5" applyNumberFormat="1" applyFont="1" applyBorder="1"/>
    <xf numFmtId="167" fontId="12" fillId="0" borderId="1" xfId="5" applyNumberFormat="1" applyFont="1" applyBorder="1"/>
    <xf numFmtId="0" fontId="12" fillId="0" borderId="0" xfId="0" applyFont="1" applyBorder="1"/>
    <xf numFmtId="167" fontId="12" fillId="0" borderId="0" xfId="5" applyNumberFormat="1" applyFont="1" applyBorder="1"/>
    <xf numFmtId="0" fontId="12" fillId="0" borderId="0" xfId="0" applyFont="1" applyBorder="1" applyAlignment="1">
      <alignment horizontal="right"/>
    </xf>
    <xf numFmtId="0" fontId="12" fillId="0" borderId="0" xfId="0" applyFont="1" applyBorder="1" applyAlignment="1">
      <alignment horizontal="left" indent="1"/>
    </xf>
    <xf numFmtId="166" fontId="25" fillId="0" borderId="0" xfId="4" applyNumberFormat="1" applyFont="1"/>
    <xf numFmtId="166" fontId="25" fillId="0" borderId="1" xfId="4" applyNumberFormat="1" applyFont="1" applyBorder="1"/>
    <xf numFmtId="0" fontId="12" fillId="0" borderId="1" xfId="0" applyFont="1" applyFill="1" applyBorder="1"/>
    <xf numFmtId="44" fontId="6" fillId="0" borderId="0" xfId="3" applyNumberFormat="1" applyFont="1"/>
    <xf numFmtId="44" fontId="6" fillId="0" borderId="1" xfId="3" applyNumberFormat="1" applyFont="1" applyBorder="1"/>
    <xf numFmtId="44" fontId="12" fillId="0" borderId="1" xfId="3" applyNumberFormat="1" applyFont="1" applyBorder="1"/>
    <xf numFmtId="0" fontId="12" fillId="0" borderId="0" xfId="0" applyFont="1" applyBorder="1" applyAlignment="1">
      <alignment horizontal="left"/>
    </xf>
    <xf numFmtId="0" fontId="11" fillId="0" borderId="0" xfId="0" applyFont="1" applyAlignment="1"/>
    <xf numFmtId="166" fontId="7" fillId="0" borderId="0" xfId="4" applyNumberFormat="1" applyFont="1" applyFill="1" applyBorder="1" applyAlignment="1">
      <alignment vertical="center" wrapText="1"/>
    </xf>
    <xf numFmtId="166" fontId="7" fillId="0" borderId="1" xfId="4" applyNumberFormat="1" applyFont="1" applyFill="1" applyBorder="1" applyAlignment="1">
      <alignment vertical="center" wrapText="1"/>
    </xf>
    <xf numFmtId="0" fontId="28" fillId="0" borderId="0" xfId="0" applyFont="1"/>
    <xf numFmtId="0" fontId="14" fillId="0" borderId="0" xfId="20" applyFont="1" applyFill="1" applyBorder="1" applyAlignment="1">
      <alignment vertical="center"/>
    </xf>
    <xf numFmtId="0" fontId="14" fillId="0" borderId="1" xfId="20" quotePrefix="1" applyFont="1" applyFill="1" applyBorder="1" applyAlignment="1">
      <alignment vertical="center"/>
    </xf>
    <xf numFmtId="2" fontId="0" fillId="0" borderId="0" xfId="0" applyNumberFormat="1"/>
    <xf numFmtId="166" fontId="6" fillId="0" borderId="0" xfId="0" applyNumberFormat="1" applyFont="1"/>
    <xf numFmtId="166" fontId="6" fillId="0" borderId="1" xfId="0" applyNumberFormat="1" applyFont="1" applyBorder="1"/>
    <xf numFmtId="166" fontId="28" fillId="0" borderId="0" xfId="4" applyNumberFormat="1" applyFont="1"/>
    <xf numFmtId="166" fontId="0" fillId="0" borderId="0" xfId="0" applyNumberFormat="1"/>
    <xf numFmtId="166" fontId="12" fillId="0" borderId="2" xfId="4" applyNumberFormat="1" applyFont="1" applyBorder="1"/>
    <xf numFmtId="166" fontId="0" fillId="0" borderId="1" xfId="0" applyNumberFormat="1" applyBorder="1"/>
    <xf numFmtId="166" fontId="26" fillId="0" borderId="3" xfId="4" applyNumberFormat="1" applyFont="1" applyBorder="1" applyAlignment="1">
      <alignment horizontal="right" vertical="center"/>
    </xf>
    <xf numFmtId="0" fontId="27" fillId="0" borderId="0" xfId="20" applyFont="1" applyFill="1" applyAlignment="1">
      <alignment vertical="top" wrapText="1"/>
    </xf>
    <xf numFmtId="0" fontId="0" fillId="0" borderId="2" xfId="0" applyBorder="1"/>
    <xf numFmtId="170" fontId="7" fillId="0" borderId="0" xfId="20" applyNumberFormat="1" applyFont="1" applyFill="1" applyBorder="1" applyAlignment="1">
      <alignment vertical="center" wrapText="1"/>
    </xf>
    <xf numFmtId="170" fontId="15" fillId="0" borderId="1" xfId="20" applyNumberFormat="1" applyFont="1" applyFill="1" applyBorder="1" applyAlignment="1">
      <alignment horizontal="right" vertical="center"/>
    </xf>
    <xf numFmtId="170" fontId="7" fillId="0" borderId="1" xfId="20" applyNumberFormat="1" applyFont="1" applyFill="1" applyBorder="1" applyAlignment="1">
      <alignment vertical="center" wrapText="1"/>
    </xf>
    <xf numFmtId="170" fontId="7" fillId="0" borderId="0" xfId="20" applyNumberFormat="1" applyFont="1" applyFill="1" applyBorder="1" applyAlignment="1">
      <alignment vertical="center"/>
    </xf>
    <xf numFmtId="3" fontId="30" fillId="0" borderId="0" xfId="21" applyNumberFormat="1" applyFont="1" applyFill="1" applyBorder="1" applyAlignment="1">
      <alignment horizontal="right" vertical="center"/>
    </xf>
    <xf numFmtId="3" fontId="31" fillId="0" borderId="0" xfId="21" applyNumberFormat="1" applyFont="1" applyFill="1" applyBorder="1" applyAlignment="1">
      <alignment horizontal="right" vertical="center"/>
    </xf>
    <xf numFmtId="3" fontId="30" fillId="0" borderId="0" xfId="21" applyNumberFormat="1" applyFont="1" applyBorder="1" applyAlignment="1">
      <alignment vertical="center"/>
    </xf>
    <xf numFmtId="0" fontId="30" fillId="0" borderId="0" xfId="21" applyNumberFormat="1" applyFont="1" applyFill="1" applyAlignment="1">
      <alignment vertical="center"/>
    </xf>
    <xf numFmtId="3" fontId="30" fillId="0" borderId="0" xfId="21" applyNumberFormat="1" applyFont="1" applyFill="1" applyBorder="1" applyAlignment="1">
      <alignment vertical="center"/>
    </xf>
    <xf numFmtId="0" fontId="31" fillId="0" borderId="0" xfId="21" applyNumberFormat="1" applyFont="1" applyFill="1" applyAlignment="1">
      <alignment vertical="center"/>
    </xf>
    <xf numFmtId="0" fontId="12" fillId="0" borderId="0" xfId="0" applyFont="1" applyBorder="1" applyAlignment="1">
      <alignment horizontal="left" indent="2"/>
    </xf>
    <xf numFmtId="166" fontId="10" fillId="0" borderId="0" xfId="4" applyNumberFormat="1" applyFont="1"/>
    <xf numFmtId="0" fontId="11" fillId="0" borderId="0" xfId="0" applyFont="1" applyBorder="1"/>
    <xf numFmtId="166" fontId="12" fillId="0" borderId="0" xfId="0" applyNumberFormat="1" applyFont="1"/>
    <xf numFmtId="166" fontId="12" fillId="0" borderId="1" xfId="0" applyNumberFormat="1" applyFont="1" applyBorder="1"/>
    <xf numFmtId="166" fontId="0" fillId="0" borderId="1" xfId="4" applyNumberFormat="1" applyFont="1" applyBorder="1"/>
    <xf numFmtId="44" fontId="6" fillId="0" borderId="0" xfId="3" applyNumberFormat="1" applyFont="1" applyBorder="1"/>
    <xf numFmtId="166" fontId="0" fillId="0" borderId="0" xfId="0" applyNumberFormat="1" applyBorder="1"/>
    <xf numFmtId="0" fontId="0" fillId="4" borderId="0" xfId="0" applyFill="1"/>
    <xf numFmtId="0" fontId="28" fillId="4" borderId="0" xfId="0" applyFont="1" applyFill="1"/>
    <xf numFmtId="0" fontId="13" fillId="4" borderId="0" xfId="21" applyNumberFormat="1" applyFont="1" applyFill="1" applyBorder="1" applyAlignment="1">
      <alignment horizontal="left"/>
    </xf>
    <xf numFmtId="0" fontId="21" fillId="4" borderId="0" xfId="21" applyNumberFormat="1" applyFont="1" applyFill="1" applyAlignment="1">
      <alignment horizontal="right" vertical="center"/>
    </xf>
    <xf numFmtId="0" fontId="13" fillId="4" borderId="1" xfId="21" applyNumberFormat="1" applyFont="1" applyFill="1" applyBorder="1" applyAlignment="1">
      <alignment horizontal="left"/>
    </xf>
    <xf numFmtId="0" fontId="21" fillId="4" borderId="0" xfId="21" applyNumberFormat="1" applyFont="1" applyFill="1" applyBorder="1" applyAlignment="1">
      <alignment horizontal="right" vertical="center"/>
    </xf>
    <xf numFmtId="0" fontId="33" fillId="4" borderId="0" xfId="0" applyFont="1" applyFill="1"/>
    <xf numFmtId="0" fontId="21" fillId="4" borderId="2" xfId="21" applyNumberFormat="1" applyFont="1" applyFill="1" applyBorder="1" applyAlignment="1">
      <alignment horizontal="left"/>
    </xf>
    <xf numFmtId="0" fontId="21" fillId="4" borderId="2" xfId="21" applyNumberFormat="1" applyFont="1" applyFill="1" applyBorder="1" applyAlignment="1">
      <alignment vertical="center"/>
    </xf>
    <xf numFmtId="0" fontId="30" fillId="4" borderId="0" xfId="0" applyFont="1" applyFill="1" applyAlignment="1">
      <alignment vertical="center"/>
    </xf>
    <xf numFmtId="0" fontId="13" fillId="4" borderId="0" xfId="21" applyNumberFormat="1" applyFont="1" applyFill="1" applyBorder="1" applyAlignment="1">
      <alignment horizontal="left" indent="1"/>
    </xf>
    <xf numFmtId="3" fontId="13" fillId="4" borderId="0" xfId="5" applyNumberFormat="1" applyFont="1" applyFill="1" applyAlignment="1">
      <alignment horizontal="right" vertical="center"/>
    </xf>
    <xf numFmtId="166" fontId="33" fillId="4" borderId="0" xfId="4" applyNumberFormat="1" applyFont="1" applyFill="1"/>
    <xf numFmtId="0" fontId="30" fillId="4" borderId="0" xfId="0" applyFont="1" applyFill="1" applyAlignment="1">
      <alignment horizontal="left" vertical="center" indent="1"/>
    </xf>
    <xf numFmtId="3" fontId="30" fillId="4" borderId="0" xfId="0" applyNumberFormat="1" applyFont="1" applyFill="1" applyAlignment="1">
      <alignment horizontal="right" vertical="center"/>
    </xf>
    <xf numFmtId="0" fontId="30" fillId="4" borderId="0" xfId="0" applyFont="1" applyFill="1" applyAlignment="1">
      <alignment horizontal="left" vertical="center"/>
    </xf>
    <xf numFmtId="0" fontId="21" fillId="4" borderId="0" xfId="21" applyNumberFormat="1" applyFont="1" applyFill="1" applyBorder="1" applyAlignment="1">
      <alignment horizontal="left" indent="1"/>
    </xf>
    <xf numFmtId="3" fontId="31" fillId="4" borderId="0" xfId="21" applyNumberFormat="1" applyFont="1" applyFill="1" applyAlignment="1">
      <alignment horizontal="right" vertical="center"/>
    </xf>
    <xf numFmtId="3" fontId="21" fillId="4" borderId="0" xfId="5" applyNumberFormat="1" applyFont="1" applyFill="1" applyAlignment="1">
      <alignment horizontal="right" vertical="center"/>
    </xf>
    <xf numFmtId="3" fontId="30" fillId="4" borderId="0" xfId="0" applyNumberFormat="1" applyFont="1" applyFill="1" applyAlignment="1">
      <alignment horizontal="left" vertical="center"/>
    </xf>
    <xf numFmtId="166" fontId="28" fillId="4" borderId="0" xfId="4" applyNumberFormat="1" applyFont="1" applyFill="1"/>
    <xf numFmtId="3" fontId="30" fillId="4" borderId="0" xfId="21" applyNumberFormat="1" applyFont="1" applyFill="1" applyBorder="1" applyAlignment="1">
      <alignment horizontal="right" vertical="center"/>
    </xf>
    <xf numFmtId="0" fontId="32" fillId="4" borderId="0" xfId="0" applyFont="1" applyFill="1" applyAlignment="1">
      <alignment horizontal="left" vertical="center"/>
    </xf>
    <xf numFmtId="3" fontId="32" fillId="4" borderId="0" xfId="0" applyNumberFormat="1" applyFont="1" applyFill="1" applyAlignment="1">
      <alignment horizontal="right" vertical="center"/>
    </xf>
    <xf numFmtId="0" fontId="21" fillId="4" borderId="0" xfId="21" applyNumberFormat="1" applyFont="1" applyFill="1" applyBorder="1" applyAlignment="1">
      <alignment horizontal="left"/>
    </xf>
    <xf numFmtId="3" fontId="32" fillId="4" borderId="0" xfId="21" applyNumberFormat="1" applyFont="1" applyFill="1" applyBorder="1" applyAlignment="1">
      <alignment horizontal="right" vertical="center"/>
    </xf>
    <xf numFmtId="0" fontId="32" fillId="4" borderId="0" xfId="0" applyFont="1" applyFill="1" applyAlignment="1">
      <alignment horizontal="left" vertical="center" indent="1"/>
    </xf>
    <xf numFmtId="3" fontId="30" fillId="4" borderId="0" xfId="0" applyNumberFormat="1" applyFont="1" applyFill="1" applyAlignment="1">
      <alignment vertical="center"/>
    </xf>
    <xf numFmtId="0" fontId="13" fillId="4" borderId="0" xfId="21" applyFont="1" applyFill="1"/>
    <xf numFmtId="9" fontId="33" fillId="4" borderId="0" xfId="4" applyFont="1" applyFill="1"/>
    <xf numFmtId="0" fontId="32" fillId="4" borderId="0" xfId="0" applyFont="1" applyFill="1" applyBorder="1" applyAlignment="1">
      <alignment horizontal="left" vertical="center" indent="1"/>
    </xf>
    <xf numFmtId="0" fontId="22" fillId="4" borderId="0" xfId="21" applyNumberFormat="1" applyFont="1" applyFill="1" applyBorder="1" applyAlignment="1">
      <alignment horizontal="left"/>
    </xf>
    <xf numFmtId="3" fontId="22" fillId="4" borderId="0" xfId="5" applyNumberFormat="1" applyFont="1" applyFill="1" applyAlignment="1">
      <alignment horizontal="right" vertical="center"/>
    </xf>
    <xf numFmtId="0" fontId="32" fillId="4" borderId="0" xfId="0" applyFont="1" applyFill="1" applyBorder="1" applyAlignment="1">
      <alignment horizontal="left" vertical="center" indent="2"/>
    </xf>
    <xf numFmtId="3" fontId="31" fillId="4" borderId="0" xfId="0" applyNumberFormat="1" applyFont="1" applyFill="1" applyAlignment="1">
      <alignment vertical="center"/>
    </xf>
    <xf numFmtId="3" fontId="13" fillId="4" borderId="0" xfId="21" applyNumberFormat="1" applyFont="1" applyFill="1"/>
    <xf numFmtId="0" fontId="31" fillId="4" borderId="0" xfId="0" applyFont="1" applyFill="1" applyAlignment="1">
      <alignment vertical="center"/>
    </xf>
    <xf numFmtId="3" fontId="31" fillId="4" borderId="0" xfId="0" applyNumberFormat="1" applyFont="1" applyFill="1" applyAlignment="1">
      <alignment horizontal="right" vertical="center"/>
    </xf>
    <xf numFmtId="0" fontId="13" fillId="4" borderId="0" xfId="21" applyNumberFormat="1" applyFont="1" applyFill="1" applyAlignment="1">
      <alignment horizontal="left"/>
    </xf>
    <xf numFmtId="0" fontId="22" fillId="4" borderId="0" xfId="21" applyNumberFormat="1" applyFont="1" applyFill="1" applyAlignment="1"/>
    <xf numFmtId="0" fontId="31" fillId="4" borderId="1" xfId="0" applyFont="1" applyFill="1" applyBorder="1" applyAlignment="1">
      <alignment vertical="center"/>
    </xf>
    <xf numFmtId="3" fontId="31" fillId="4" borderId="1" xfId="0" applyNumberFormat="1" applyFont="1" applyFill="1" applyBorder="1" applyAlignment="1">
      <alignment horizontal="right" vertical="center"/>
    </xf>
    <xf numFmtId="0" fontId="35" fillId="0" borderId="0" xfId="0" applyFont="1"/>
    <xf numFmtId="2" fontId="28" fillId="0" borderId="0" xfId="4" applyNumberFormat="1" applyFont="1"/>
    <xf numFmtId="9" fontId="0" fillId="0" borderId="0" xfId="4" applyNumberFormat="1" applyFont="1"/>
    <xf numFmtId="167" fontId="2" fillId="0" borderId="0" xfId="5" applyNumberFormat="1" applyFont="1" applyFill="1" applyBorder="1"/>
    <xf numFmtId="0" fontId="15" fillId="0" borderId="0" xfId="0" applyFont="1" applyFill="1" applyBorder="1"/>
    <xf numFmtId="0" fontId="14" fillId="0" borderId="0" xfId="0" applyFont="1" applyFill="1" applyBorder="1" applyAlignment="1">
      <alignment horizontal="center"/>
    </xf>
    <xf numFmtId="0" fontId="14" fillId="0" borderId="1" xfId="0" applyFont="1" applyFill="1" applyBorder="1" applyAlignment="1">
      <alignment horizontal="center"/>
    </xf>
    <xf numFmtId="0" fontId="37" fillId="0" borderId="1" xfId="0" applyFont="1" applyFill="1" applyBorder="1"/>
    <xf numFmtId="0" fontId="38" fillId="0" borderId="1" xfId="0" applyFont="1" applyBorder="1"/>
    <xf numFmtId="168" fontId="6" fillId="0" borderId="1" xfId="3" applyNumberFormat="1" applyFont="1" applyBorder="1"/>
    <xf numFmtId="167" fontId="6" fillId="0" borderId="1" xfId="5" applyNumberFormat="1" applyFont="1" applyBorder="1"/>
    <xf numFmtId="0" fontId="39" fillId="0" borderId="0" xfId="0" applyFont="1"/>
    <xf numFmtId="0" fontId="10" fillId="0" borderId="0" xfId="0" applyFont="1" applyAlignment="1"/>
    <xf numFmtId="0" fontId="40" fillId="0" borderId="0" xfId="0" applyFont="1" applyFill="1" applyAlignment="1">
      <alignment horizontal="left"/>
    </xf>
    <xf numFmtId="0" fontId="42" fillId="0" borderId="0" xfId="0" applyFont="1" applyFill="1" applyAlignment="1">
      <alignment wrapText="1"/>
    </xf>
    <xf numFmtId="0" fontId="10" fillId="0" borderId="0" xfId="0" applyFont="1" applyFill="1"/>
    <xf numFmtId="0" fontId="42" fillId="0" borderId="0" xfId="0" applyFont="1" applyFill="1"/>
    <xf numFmtId="0" fontId="43" fillId="0" borderId="0" xfId="0" applyFont="1" applyAlignment="1">
      <alignment horizontal="left" vertical="center" indent="5"/>
    </xf>
    <xf numFmtId="167" fontId="0" fillId="0" borderId="0" xfId="0" applyNumberFormat="1"/>
    <xf numFmtId="0" fontId="11" fillId="0" borderId="0" xfId="0" applyFont="1" applyFill="1" applyBorder="1"/>
    <xf numFmtId="0" fontId="6" fillId="0" borderId="2" xfId="0" applyFont="1" applyBorder="1"/>
    <xf numFmtId="167" fontId="6" fillId="0" borderId="2" xfId="5" applyNumberFormat="1" applyFont="1" applyBorder="1"/>
    <xf numFmtId="3" fontId="44" fillId="0" borderId="0" xfId="0" applyNumberFormat="1" applyFont="1" applyFill="1" applyBorder="1" applyAlignment="1">
      <alignment horizontal="right" vertical="center"/>
    </xf>
    <xf numFmtId="3" fontId="44" fillId="0" borderId="1" xfId="0" applyNumberFormat="1" applyFont="1" applyFill="1" applyBorder="1" applyAlignment="1">
      <alignment horizontal="right" vertical="center"/>
    </xf>
    <xf numFmtId="0" fontId="38" fillId="0" borderId="1" xfId="0" applyFont="1" applyBorder="1" applyAlignment="1"/>
    <xf numFmtId="0" fontId="37" fillId="0" borderId="0" xfId="0" applyFont="1" applyFill="1" applyAlignment="1"/>
    <xf numFmtId="166" fontId="46" fillId="0" borderId="0" xfId="4" applyNumberFormat="1" applyFont="1" applyFill="1" applyBorder="1" applyAlignment="1">
      <alignment horizontal="right" vertical="center"/>
    </xf>
    <xf numFmtId="166" fontId="15" fillId="0" borderId="0" xfId="4" applyNumberFormat="1" applyFont="1" applyAlignment="1">
      <alignment horizontal="right" vertical="center"/>
    </xf>
    <xf numFmtId="166" fontId="46" fillId="0" borderId="1" xfId="4" applyNumberFormat="1" applyFont="1" applyFill="1" applyBorder="1" applyAlignment="1">
      <alignment horizontal="right" vertical="center"/>
    </xf>
    <xf numFmtId="166" fontId="15" fillId="0" borderId="1" xfId="4" applyNumberFormat="1" applyFont="1" applyBorder="1" applyAlignment="1">
      <alignment horizontal="right" vertical="center"/>
    </xf>
    <xf numFmtId="0" fontId="47" fillId="0" borderId="0" xfId="0" applyFont="1"/>
    <xf numFmtId="0" fontId="40" fillId="0" borderId="0" xfId="0" applyFont="1" applyFill="1" applyAlignment="1"/>
    <xf numFmtId="167" fontId="1" fillId="0" borderId="1" xfId="5" applyNumberFormat="1" applyFont="1" applyBorder="1"/>
    <xf numFmtId="0" fontId="0" fillId="0" borderId="0" xfId="0" applyAlignment="1">
      <alignment horizontal="left"/>
    </xf>
    <xf numFmtId="0" fontId="11" fillId="0" borderId="0" xfId="0" applyFont="1" applyAlignment="1">
      <alignment wrapText="1"/>
    </xf>
    <xf numFmtId="44" fontId="6" fillId="0" borderId="0" xfId="3" applyFont="1"/>
    <xf numFmtId="166" fontId="6" fillId="0" borderId="0" xfId="5" applyNumberFormat="1" applyFont="1" applyBorder="1"/>
    <xf numFmtId="167" fontId="25" fillId="0" borderId="1" xfId="5" applyNumberFormat="1" applyFont="1" applyBorder="1"/>
    <xf numFmtId="169" fontId="25" fillId="0" borderId="1" xfId="3" applyNumberFormat="1" applyFont="1" applyBorder="1"/>
    <xf numFmtId="0" fontId="12" fillId="0" borderId="2" xfId="0" applyFont="1" applyBorder="1" applyAlignment="1">
      <alignment horizontal="center" wrapText="1"/>
    </xf>
    <xf numFmtId="0" fontId="47" fillId="0" borderId="0" xfId="0" applyFont="1" applyFill="1" applyAlignment="1">
      <alignment horizontal="left"/>
    </xf>
    <xf numFmtId="0" fontId="12" fillId="0" borderId="1" xfId="0" applyFont="1" applyBorder="1" applyAlignment="1">
      <alignment horizontal="center"/>
    </xf>
    <xf numFmtId="0" fontId="41" fillId="0" borderId="0" xfId="1" applyFont="1" applyAlignment="1">
      <alignment horizontal="left"/>
    </xf>
    <xf numFmtId="167" fontId="15" fillId="0" borderId="0" xfId="5" applyNumberFormat="1" applyFont="1" applyFill="1"/>
    <xf numFmtId="167" fontId="14" fillId="0" borderId="1" xfId="5" applyNumberFormat="1" applyFont="1" applyFill="1" applyBorder="1"/>
    <xf numFmtId="166" fontId="7" fillId="3" borderId="1" xfId="0" applyNumberFormat="1" applyFont="1" applyFill="1" applyBorder="1" applyAlignment="1">
      <alignment horizontal="center" vertical="center"/>
    </xf>
    <xf numFmtId="6" fontId="7" fillId="3" borderId="0" xfId="0" applyNumberFormat="1" applyFont="1" applyFill="1" applyBorder="1" applyAlignment="1">
      <alignment horizontal="center" vertical="center"/>
    </xf>
    <xf numFmtId="169" fontId="0" fillId="0" borderId="0" xfId="0" applyNumberFormat="1"/>
    <xf numFmtId="169" fontId="0" fillId="0" borderId="1" xfId="0" applyNumberFormat="1" applyBorder="1"/>
    <xf numFmtId="0" fontId="27" fillId="0" borderId="0" xfId="20" applyFont="1" applyFill="1" applyAlignment="1">
      <alignment horizontal="justify" vertical="top" wrapText="1"/>
    </xf>
    <xf numFmtId="0" fontId="11" fillId="0" borderId="4" xfId="0" applyFont="1" applyBorder="1" applyAlignment="1">
      <alignment horizontal="left" wrapText="1"/>
    </xf>
    <xf numFmtId="0" fontId="11" fillId="0" borderId="0" xfId="0" applyFont="1" applyAlignment="1">
      <alignment horizontal="left" wrapText="1"/>
    </xf>
    <xf numFmtId="0" fontId="11" fillId="0" borderId="0" xfId="0" applyFont="1" applyAlignment="1">
      <alignment horizontal="left"/>
    </xf>
    <xf numFmtId="0" fontId="17" fillId="3" borderId="4" xfId="0" applyFont="1" applyFill="1" applyBorder="1" applyAlignment="1">
      <alignment horizontal="left" vertical="center"/>
    </xf>
    <xf numFmtId="0" fontId="17" fillId="3" borderId="0" xfId="0" applyFont="1" applyFill="1" applyBorder="1" applyAlignment="1">
      <alignment horizontal="left" vertical="center"/>
    </xf>
    <xf numFmtId="0" fontId="17" fillId="3" borderId="1" xfId="0" applyFont="1" applyFill="1" applyBorder="1" applyAlignment="1">
      <alignment horizontal="left" vertical="center"/>
    </xf>
    <xf numFmtId="0" fontId="17" fillId="3" borderId="1" xfId="0" applyFont="1" applyFill="1" applyBorder="1" applyAlignment="1">
      <alignment horizontal="center" vertical="center"/>
    </xf>
    <xf numFmtId="0" fontId="20" fillId="3" borderId="0" xfId="0" applyFont="1" applyFill="1" applyBorder="1" applyAlignment="1">
      <alignment vertical="center"/>
    </xf>
    <xf numFmtId="0" fontId="12" fillId="0" borderId="2" xfId="0" applyFont="1" applyBorder="1" applyAlignment="1">
      <alignment horizontal="center"/>
    </xf>
    <xf numFmtId="0" fontId="12" fillId="0" borderId="1" xfId="0" applyFont="1" applyBorder="1" applyAlignment="1">
      <alignment horizontal="center"/>
    </xf>
    <xf numFmtId="0" fontId="13" fillId="0" borderId="0" xfId="0" applyFont="1" applyFill="1" applyBorder="1" applyAlignment="1">
      <alignment horizontal="left" wrapText="1"/>
    </xf>
    <xf numFmtId="0" fontId="14" fillId="0" borderId="0" xfId="0" applyFont="1" applyFill="1" applyBorder="1" applyAlignment="1">
      <alignment horizontal="left"/>
    </xf>
    <xf numFmtId="0" fontId="14" fillId="0" borderId="1" xfId="0" applyFont="1" applyFill="1" applyBorder="1" applyAlignment="1">
      <alignment horizontal="left"/>
    </xf>
    <xf numFmtId="0" fontId="14" fillId="0" borderId="2" xfId="0" applyFont="1" applyFill="1" applyBorder="1" applyAlignment="1">
      <alignment horizontal="center"/>
    </xf>
  </cellXfs>
  <cellStyles count="23">
    <cellStyle name="Comma" xfId="5" builtinId="3"/>
    <cellStyle name="Comma 2" xfId="6" xr:uid="{00000000-0005-0000-0000-000032000000}"/>
    <cellStyle name="Currency" xfId="3" builtinId="4"/>
    <cellStyle name="Hyperlink" xfId="1" builtinId="8"/>
    <cellStyle name="Normal" xfId="0" builtinId="0"/>
    <cellStyle name="Normal 10" xfId="2" xr:uid="{173EA90F-D287-4441-8349-EDA1E3BCA25B}"/>
    <cellStyle name="Normal 2 3" xfId="22" xr:uid="{675C231D-7799-4723-86E0-35C616456FD5}"/>
    <cellStyle name="Normal 3" xfId="14" xr:uid="{40927BDE-0F35-4529-A19B-42359D0F5622}"/>
    <cellStyle name="Normal 4" xfId="13" xr:uid="{BBE026D5-4263-47BE-A6F9-5AEF90F5BCC9}"/>
    <cellStyle name="Normal 5" xfId="20" xr:uid="{031D56C6-E1E2-455F-84F4-43C0C6E1EA69}"/>
    <cellStyle name="Normal 9" xfId="19" xr:uid="{0A389532-6EC9-4072-8C92-D85E3FD13945}"/>
    <cellStyle name="Normal_Formatted sequential IP Draft 2006" xfId="21" xr:uid="{EC8E282F-C13E-45FC-A666-06622471B4CF}"/>
    <cellStyle name="Percent" xfId="4" builtinId="5"/>
    <cellStyle name="Style1" xfId="15" xr:uid="{F9BB41F2-ABA0-4CEF-A42C-93A89989568D}"/>
    <cellStyle name="Style2" xfId="8" xr:uid="{E265A31D-81C2-41CF-B7BD-E6106D9418C7}"/>
    <cellStyle name="Style3" xfId="9" xr:uid="{7015DBE8-0587-4177-897B-F9B58C4CCA51}"/>
    <cellStyle name="Style3 2" xfId="11" xr:uid="{B3EDB928-F8FA-4715-9553-E53C6AE2FB66}"/>
    <cellStyle name="Style4" xfId="10" xr:uid="{4514CF34-B5F4-4829-9B38-46808B6991DB}"/>
    <cellStyle name="Style4 4" xfId="17" xr:uid="{CFFE56A0-50FC-4C88-9007-A6CBC49B2808}"/>
    <cellStyle name="Style5" xfId="7" xr:uid="{49C44F28-E730-495B-B124-216C43F71D25}"/>
    <cellStyle name="Style5 2" xfId="12" xr:uid="{32FB3763-FF8D-465F-B05F-1FBDF5FC5A87}"/>
    <cellStyle name="Style5 5" xfId="16" xr:uid="{20A763F9-24F8-4184-B170-8FB61BBDD103}"/>
    <cellStyle name="Style6" xfId="18" xr:uid="{111ED256-822C-4D47-BAC9-C17F6420A9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6</xdr:row>
      <xdr:rowOff>0</xdr:rowOff>
    </xdr:from>
    <xdr:to>
      <xdr:col>1</xdr:col>
      <xdr:colOff>66675</xdr:colOff>
      <xdr:row>6</xdr:row>
      <xdr:rowOff>38100</xdr:rowOff>
    </xdr:to>
    <xdr:pic>
      <xdr:nvPicPr>
        <xdr:cNvPr id="2" name="Picture 1" descr="https://vicboards-yellowfin.springboard.com.au/images/rpt_dd_menu_on.gif">
          <a:extLst>
            <a:ext uri="{FF2B5EF4-FFF2-40B4-BE49-F238E27FC236}">
              <a16:creationId xmlns:a16="http://schemas.microsoft.com/office/drawing/2014/main" id="{6C02CA06-5011-48D6-AEF7-9A244DF7C9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76375"/>
          <a:ext cx="66675"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67786A-D9DB-459A-916F-EBD75190A41F}">
  <sheetPr>
    <pageSetUpPr fitToPage="1"/>
  </sheetPr>
  <dimension ref="A1:D52"/>
  <sheetViews>
    <sheetView showGridLines="0" tabSelected="1" zoomScaleNormal="100" workbookViewId="0">
      <selection activeCell="C38" sqref="C38"/>
    </sheetView>
  </sheetViews>
  <sheetFormatPr defaultRowHeight="14.5"/>
  <cols>
    <col min="2" max="2" width="15" customWidth="1"/>
    <col min="3" max="3" width="174.1796875" customWidth="1"/>
  </cols>
  <sheetData>
    <row r="1" spans="1:4" ht="20">
      <c r="B1" s="182" t="s">
        <v>1</v>
      </c>
      <c r="C1" s="15"/>
      <c r="D1" s="62"/>
    </row>
    <row r="2" spans="1:4" ht="15.5">
      <c r="B2" s="3"/>
      <c r="C2" s="183"/>
    </row>
    <row r="3" spans="1:4" ht="17.5">
      <c r="B3" s="184" t="s">
        <v>19</v>
      </c>
      <c r="C3" s="183"/>
    </row>
    <row r="4" spans="1:4" ht="20.149999999999999" customHeight="1">
      <c r="B4" s="211" t="s">
        <v>273</v>
      </c>
      <c r="C4" s="201"/>
    </row>
    <row r="5" spans="1:4">
      <c r="A5" s="204"/>
      <c r="B5" s="213" t="s">
        <v>4</v>
      </c>
      <c r="C5" s="15" t="s">
        <v>20</v>
      </c>
    </row>
    <row r="6" spans="1:4" ht="20.149999999999999" customHeight="1">
      <c r="B6" s="211" t="s">
        <v>274</v>
      </c>
      <c r="C6" s="201"/>
    </row>
    <row r="7" spans="1:4">
      <c r="A7" s="204"/>
      <c r="B7" s="213" t="s">
        <v>18</v>
      </c>
      <c r="C7" s="15" t="s">
        <v>21</v>
      </c>
    </row>
    <row r="8" spans="1:4" ht="20.149999999999999" customHeight="1">
      <c r="B8" s="211" t="s">
        <v>275</v>
      </c>
      <c r="C8" s="201"/>
    </row>
    <row r="9" spans="1:4">
      <c r="A9" s="204"/>
      <c r="B9" s="213" t="s">
        <v>16</v>
      </c>
      <c r="C9" s="15" t="s">
        <v>22</v>
      </c>
    </row>
    <row r="10" spans="1:4" ht="15" customHeight="1">
      <c r="A10" s="204"/>
      <c r="B10" s="213" t="s">
        <v>17</v>
      </c>
      <c r="C10" s="185" t="s">
        <v>23</v>
      </c>
      <c r="D10" s="78"/>
    </row>
    <row r="11" spans="1:4">
      <c r="B11" s="183"/>
      <c r="C11" s="183"/>
    </row>
    <row r="12" spans="1:4" ht="17.5">
      <c r="B12" s="202" t="s">
        <v>2</v>
      </c>
      <c r="C12" s="186"/>
    </row>
    <row r="13" spans="1:4" ht="20.149999999999999" customHeight="1">
      <c r="B13" s="211" t="s">
        <v>276</v>
      </c>
      <c r="C13" s="201"/>
    </row>
    <row r="14" spans="1:4">
      <c r="A14" s="204"/>
      <c r="B14" s="213" t="s">
        <v>5</v>
      </c>
      <c r="C14" s="186" t="s">
        <v>34</v>
      </c>
    </row>
    <row r="15" spans="1:4">
      <c r="A15" s="204"/>
      <c r="B15" s="213" t="s">
        <v>6</v>
      </c>
      <c r="C15" s="186" t="s">
        <v>33</v>
      </c>
    </row>
    <row r="16" spans="1:4">
      <c r="A16" s="204"/>
      <c r="B16" s="213" t="s">
        <v>7</v>
      </c>
      <c r="C16" s="15" t="s">
        <v>32</v>
      </c>
    </row>
    <row r="17" spans="1:3" ht="20.149999999999999" customHeight="1">
      <c r="B17" s="211" t="s">
        <v>277</v>
      </c>
      <c r="C17" s="201"/>
    </row>
    <row r="18" spans="1:3">
      <c r="A18" s="204"/>
      <c r="B18" s="213" t="s">
        <v>8</v>
      </c>
      <c r="C18" s="186" t="s">
        <v>31</v>
      </c>
    </row>
    <row r="19" spans="1:3" ht="20.149999999999999" customHeight="1">
      <c r="B19" s="211" t="s">
        <v>278</v>
      </c>
      <c r="C19" s="201"/>
    </row>
    <row r="20" spans="1:3">
      <c r="A20" s="204"/>
      <c r="B20" s="213" t="s">
        <v>9</v>
      </c>
      <c r="C20" s="15" t="s">
        <v>30</v>
      </c>
    </row>
    <row r="21" spans="1:3" ht="20.149999999999999" customHeight="1">
      <c r="B21" s="211" t="s">
        <v>279</v>
      </c>
      <c r="C21" s="201"/>
    </row>
    <row r="22" spans="1:3" ht="14.25" customHeight="1">
      <c r="A22" s="204"/>
      <c r="B22" s="213" t="s">
        <v>10</v>
      </c>
      <c r="C22" s="15" t="s">
        <v>29</v>
      </c>
    </row>
    <row r="23" spans="1:3">
      <c r="A23" s="204"/>
      <c r="B23" s="213" t="s">
        <v>11</v>
      </c>
      <c r="C23" s="15" t="s">
        <v>28</v>
      </c>
    </row>
    <row r="24" spans="1:3">
      <c r="A24" s="204"/>
      <c r="B24" s="213" t="s">
        <v>12</v>
      </c>
      <c r="C24" s="15" t="s">
        <v>27</v>
      </c>
    </row>
    <row r="25" spans="1:3">
      <c r="A25" s="204"/>
      <c r="B25" s="213" t="s">
        <v>13</v>
      </c>
      <c r="C25" s="15" t="s">
        <v>26</v>
      </c>
    </row>
    <row r="26" spans="1:3">
      <c r="B26" s="183"/>
      <c r="C26" s="183"/>
    </row>
    <row r="27" spans="1:3" ht="17.5">
      <c r="B27" s="202" t="s">
        <v>3</v>
      </c>
      <c r="C27" s="183"/>
    </row>
    <row r="28" spans="1:3" ht="20.149999999999999" customHeight="1">
      <c r="B28" s="211" t="s">
        <v>280</v>
      </c>
      <c r="C28" s="201"/>
    </row>
    <row r="29" spans="1:3" s="77" customFormat="1">
      <c r="A29" s="204"/>
      <c r="B29" s="213" t="s">
        <v>14</v>
      </c>
      <c r="C29" s="187" t="s">
        <v>24</v>
      </c>
    </row>
    <row r="30" spans="1:3" s="77" customFormat="1">
      <c r="A30" s="204"/>
      <c r="B30" s="213" t="s">
        <v>15</v>
      </c>
      <c r="C30" s="187" t="s">
        <v>25</v>
      </c>
    </row>
    <row r="31" spans="1:3">
      <c r="C31" s="2"/>
    </row>
    <row r="32" spans="1:3">
      <c r="B32" s="4"/>
      <c r="C32" s="2"/>
    </row>
    <row r="33" spans="2:3">
      <c r="B33" s="4"/>
      <c r="C33" s="2"/>
    </row>
    <row r="34" spans="2:3">
      <c r="B34" s="4"/>
    </row>
    <row r="35" spans="2:3">
      <c r="B35" s="4"/>
      <c r="C35" s="2"/>
    </row>
    <row r="36" spans="2:3">
      <c r="B36" s="6"/>
      <c r="C36" s="2"/>
    </row>
    <row r="37" spans="2:3">
      <c r="B37" s="4"/>
      <c r="C37" s="2"/>
    </row>
    <row r="38" spans="2:3">
      <c r="B38" s="4"/>
      <c r="C38" s="2"/>
    </row>
    <row r="39" spans="2:3">
      <c r="B39" s="4"/>
      <c r="C39" s="2"/>
    </row>
    <row r="40" spans="2:3" ht="18.5">
      <c r="B40" s="5"/>
      <c r="C40" s="2"/>
    </row>
    <row r="41" spans="2:3" ht="18.5">
      <c r="B41" s="5"/>
      <c r="C41" s="2"/>
    </row>
    <row r="42" spans="2:3" ht="14.25" customHeight="1">
      <c r="B42" s="6"/>
      <c r="C42" s="2"/>
    </row>
    <row r="43" spans="2:3" ht="14.25" customHeight="1">
      <c r="B43" s="1"/>
    </row>
    <row r="44" spans="2:3" ht="14.25" customHeight="1">
      <c r="B44" s="1"/>
    </row>
    <row r="45" spans="2:3">
      <c r="B45" s="4"/>
      <c r="C45" s="2"/>
    </row>
    <row r="46" spans="2:3">
      <c r="B46" s="4"/>
      <c r="C46" s="2"/>
    </row>
    <row r="47" spans="2:3">
      <c r="B47" s="6"/>
      <c r="C47" s="2"/>
    </row>
    <row r="48" spans="2:3">
      <c r="B48" s="4"/>
      <c r="C48" s="2"/>
    </row>
    <row r="49" spans="2:3">
      <c r="B49" s="4"/>
      <c r="C49" s="2"/>
    </row>
    <row r="50" spans="2:3">
      <c r="B50" s="4"/>
      <c r="C50" s="2"/>
    </row>
    <row r="51" spans="2:3">
      <c r="B51" s="1"/>
      <c r="C51" s="2"/>
    </row>
    <row r="52" spans="2:3">
      <c r="B52" s="4"/>
      <c r="C52" s="2"/>
    </row>
  </sheetData>
  <hyperlinks>
    <hyperlink ref="B5" location="'8.1.1'!A1" display="Measure 8.1.1" xr:uid="{63510B28-BAF4-4F55-8384-23F98DF0BE40}"/>
    <hyperlink ref="B7" location="'8.2.1'!A1" display="Measure 8.2.1" xr:uid="{6757141E-592C-40B3-967C-E364A51D6F4F}"/>
    <hyperlink ref="B9" location="'8.3.1'!A1" display="Measure 8.3.1" xr:uid="{9F876F06-286A-41CC-9303-6ABB09E31ECE}"/>
    <hyperlink ref="B10" location="'8.3.2'!A1" display="Measure 8.3.2" xr:uid="{8F2E2517-1BB7-4172-ACB4-901FA80D38F0}"/>
    <hyperlink ref="B14" location="'9.1.1'!A1" display="Measure 9.1.1" xr:uid="{312065A7-1F32-417D-B4C2-424E3ACE24C8}"/>
    <hyperlink ref="B15" location="'9.1.2'!A1" display="Measure 9.1.2" xr:uid="{9E0EC9B5-ABBF-4402-969A-CA769DDDB48A}"/>
    <hyperlink ref="B16" location="'9.1.3'!A1" display="Measure 9.1.3" xr:uid="{32911EDB-69D2-4E3F-9187-C4776939B355}"/>
    <hyperlink ref="B18" location="'9.2.1'!A1" display="Measure 9.2.1" xr:uid="{82A0BB30-4DB3-429E-8DC0-6B654AB61528}"/>
    <hyperlink ref="B20" location="'9.3.1'!A1" display="Measure 9.3.1" xr:uid="{294873C1-33BD-42E1-B150-D8559615E591}"/>
    <hyperlink ref="B22" location="'9.4.1'!A1" display="Measure 9.4.1" xr:uid="{4933EAD1-253B-4CFB-828B-1D0846452308}"/>
    <hyperlink ref="B23" location="'9.4.2'!A1" display="Measure 9.4.2" xr:uid="{FBF4033F-73B8-4BFD-9470-307142D96DC7}"/>
    <hyperlink ref="B24" location="'9.4.3'!A1" display="Measure 9.4.3" xr:uid="{6B9296CE-F18C-4DF1-81D9-76C2A6B21042}"/>
    <hyperlink ref="B25" location="'9.4.4'!A1" display="Measure 9.4.4" xr:uid="{357B9872-3A57-4626-934C-8A0EB2A8B2AF}"/>
    <hyperlink ref="B29" location="'10.1.1'!A1" display="Measure 10.1.1" xr:uid="{CB3E5C8E-75DD-40EB-BD95-B4A571F9F399}"/>
    <hyperlink ref="B30" location="'10.1.2'!A1" display="Measure 10.1.2" xr:uid="{73EA65AA-45B2-4259-9492-AF96FAA0F533}"/>
  </hyperlinks>
  <pageMargins left="0.7" right="0.7" top="0.75" bottom="0.75" header="0.3" footer="0.3"/>
  <pageSetup paperSize="9" scale="66" orientation="landscape" r:id="rId1"/>
  <headerFooter>
    <oddFooter>&amp;L&amp;1#&amp;"Arial"&amp;11&amp;KA80000PROTECTED: CABINET-IN-CONFIDENCE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8658EF-787D-4A70-A9AC-08F26773F118}">
  <dimension ref="A1:J103"/>
  <sheetViews>
    <sheetView showGridLines="0" zoomScaleNormal="100" workbookViewId="0">
      <selection activeCell="C45" sqref="C45"/>
    </sheetView>
  </sheetViews>
  <sheetFormatPr defaultRowHeight="14.5"/>
  <cols>
    <col min="2" max="2" width="26" customWidth="1"/>
    <col min="3" max="3" width="15.54296875" customWidth="1"/>
    <col min="4" max="4" width="13.81640625" customWidth="1"/>
    <col min="5" max="5" width="13.453125" customWidth="1"/>
    <col min="6" max="7" width="18.1796875" customWidth="1"/>
    <col min="8" max="8" width="17.453125" customWidth="1"/>
    <col min="9" max="10" width="9.1796875" customWidth="1"/>
  </cols>
  <sheetData>
    <row r="1" spans="1:9">
      <c r="A1" s="7" t="s">
        <v>0</v>
      </c>
      <c r="B1" s="179" t="s">
        <v>284</v>
      </c>
    </row>
    <row r="2" spans="1:9" ht="24">
      <c r="B2" s="32"/>
      <c r="C2" s="32" t="s">
        <v>78</v>
      </c>
      <c r="D2" s="34" t="s">
        <v>214</v>
      </c>
      <c r="E2" s="34" t="s">
        <v>215</v>
      </c>
      <c r="F2" s="34" t="s">
        <v>163</v>
      </c>
      <c r="G2" s="34" t="s">
        <v>216</v>
      </c>
      <c r="H2" s="34" t="s">
        <v>217</v>
      </c>
    </row>
    <row r="3" spans="1:9" s="77" customFormat="1">
      <c r="B3" s="229">
        <v>2006</v>
      </c>
      <c r="C3" s="229"/>
      <c r="D3" s="229"/>
      <c r="E3" s="229"/>
      <c r="F3" s="229"/>
      <c r="G3" s="229"/>
      <c r="H3" s="229"/>
    </row>
    <row r="4" spans="1:9" s="77" customFormat="1">
      <c r="B4" s="21" t="s">
        <v>90</v>
      </c>
      <c r="C4" s="21" t="s">
        <v>35</v>
      </c>
      <c r="D4" s="102">
        <v>0.37163151898439861</v>
      </c>
      <c r="E4" s="102">
        <v>0.10707061312748495</v>
      </c>
      <c r="F4" s="102">
        <v>0.4645074286777186</v>
      </c>
      <c r="G4" s="102">
        <v>5.6790439210397822E-2</v>
      </c>
      <c r="H4" s="124">
        <f>D4+E4</f>
        <v>0.47870213211188356</v>
      </c>
      <c r="I4" s="21"/>
    </row>
    <row r="5" spans="1:9" s="77" customFormat="1">
      <c r="B5" s="21"/>
      <c r="C5" s="21" t="s">
        <v>77</v>
      </c>
      <c r="D5" s="102">
        <v>0.59881244641407461</v>
      </c>
      <c r="E5" s="102">
        <v>6.5572496978038519E-2</v>
      </c>
      <c r="F5" s="102">
        <v>0.32367688520776289</v>
      </c>
      <c r="G5" s="102">
        <v>1.193817140012397E-2</v>
      </c>
      <c r="H5" s="124">
        <f t="shared" ref="H5:H11" si="0">D5+E5</f>
        <v>0.66438494339211318</v>
      </c>
      <c r="I5" s="21"/>
    </row>
    <row r="6" spans="1:9" s="77" customFormat="1">
      <c r="B6" s="21" t="s">
        <v>161</v>
      </c>
      <c r="C6" s="21" t="s">
        <v>35</v>
      </c>
      <c r="D6" s="102">
        <v>0.50884206331415482</v>
      </c>
      <c r="E6" s="102">
        <v>7.8713043911429928E-2</v>
      </c>
      <c r="F6" s="102">
        <v>0.35674612070039102</v>
      </c>
      <c r="G6" s="102">
        <v>5.569877207402426E-2</v>
      </c>
      <c r="H6" s="124">
        <f t="shared" si="0"/>
        <v>0.58755510722558479</v>
      </c>
      <c r="I6" s="21"/>
    </row>
    <row r="7" spans="1:9" s="77" customFormat="1">
      <c r="B7" s="21"/>
      <c r="C7" s="21" t="s">
        <v>77</v>
      </c>
      <c r="D7" s="102">
        <v>0.78445831035708946</v>
      </c>
      <c r="E7" s="102">
        <v>3.3981864657469295E-2</v>
      </c>
      <c r="F7" s="102">
        <v>0.17088604985544292</v>
      </c>
      <c r="G7" s="102">
        <v>1.0673775129998299E-2</v>
      </c>
      <c r="H7" s="124">
        <f t="shared" si="0"/>
        <v>0.81844017501455879</v>
      </c>
      <c r="I7" s="21"/>
    </row>
    <row r="8" spans="1:9" s="77" customFormat="1">
      <c r="B8" s="21" t="s">
        <v>162</v>
      </c>
      <c r="C8" s="21" t="s">
        <v>35</v>
      </c>
      <c r="D8" s="102">
        <v>0.3538184275737779</v>
      </c>
      <c r="E8" s="102">
        <v>3.095291732372156E-2</v>
      </c>
      <c r="F8" s="102">
        <v>0.54710520387474659</v>
      </c>
      <c r="G8" s="102">
        <v>6.8123451227753998E-2</v>
      </c>
      <c r="H8" s="124">
        <f t="shared" si="0"/>
        <v>0.38477134489749948</v>
      </c>
      <c r="I8" s="21"/>
    </row>
    <row r="9" spans="1:9" s="77" customFormat="1">
      <c r="B9" s="21"/>
      <c r="C9" s="21" t="s">
        <v>77</v>
      </c>
      <c r="D9" s="102">
        <v>0.55144682885128493</v>
      </c>
      <c r="E9" s="102">
        <v>2.2490557816989658E-2</v>
      </c>
      <c r="F9" s="102">
        <v>0.41179150804074766</v>
      </c>
      <c r="G9" s="102">
        <v>1.4271105290977762E-2</v>
      </c>
      <c r="H9" s="124">
        <f t="shared" si="0"/>
        <v>0.57393738666827454</v>
      </c>
      <c r="I9" s="21"/>
    </row>
    <row r="10" spans="1:9" s="77" customFormat="1">
      <c r="B10" s="21" t="s">
        <v>164</v>
      </c>
      <c r="C10" s="21" t="s">
        <v>35</v>
      </c>
      <c r="D10" s="102">
        <v>8.0320487352668515E-2</v>
      </c>
      <c r="E10" s="102">
        <v>6.7540723083035362E-3</v>
      </c>
      <c r="F10" s="102">
        <v>0.79280889948351208</v>
      </c>
      <c r="G10" s="102">
        <v>0.12011654085551583</v>
      </c>
      <c r="H10" s="124">
        <f t="shared" si="0"/>
        <v>8.7074559660972051E-2</v>
      </c>
      <c r="I10" s="21"/>
    </row>
    <row r="11" spans="1:9" s="77" customFormat="1">
      <c r="B11" s="26"/>
      <c r="C11" s="26" t="s">
        <v>77</v>
      </c>
      <c r="D11" s="103">
        <v>8.7123780241754323E-2</v>
      </c>
      <c r="E11" s="103">
        <v>1.6287948715016443E-3</v>
      </c>
      <c r="F11" s="103">
        <v>0.85189606753045621</v>
      </c>
      <c r="G11" s="103">
        <v>5.9351357356287854E-2</v>
      </c>
      <c r="H11" s="125">
        <f t="shared" si="0"/>
        <v>8.875257511325596E-2</v>
      </c>
      <c r="I11" s="21"/>
    </row>
    <row r="12" spans="1:9" s="77" customFormat="1">
      <c r="B12" s="230">
        <v>2011</v>
      </c>
      <c r="C12" s="230"/>
      <c r="D12" s="230"/>
      <c r="E12" s="230"/>
      <c r="F12" s="230"/>
      <c r="G12" s="230"/>
      <c r="H12" s="230"/>
      <c r="I12" s="21"/>
    </row>
    <row r="13" spans="1:9" s="77" customFormat="1">
      <c r="B13" s="21" t="s">
        <v>90</v>
      </c>
      <c r="C13" s="21" t="s">
        <v>35</v>
      </c>
      <c r="D13" s="102">
        <v>0.37826145734757333</v>
      </c>
      <c r="E13" s="102">
        <v>0.10896309314586995</v>
      </c>
      <c r="F13" s="102">
        <v>0.46910909828308772</v>
      </c>
      <c r="G13" s="102">
        <v>4.3260781397863997E-2</v>
      </c>
      <c r="H13" s="124">
        <f>D13+E13</f>
        <v>0.48722455049344326</v>
      </c>
      <c r="I13" s="21"/>
    </row>
    <row r="14" spans="1:9" s="77" customFormat="1">
      <c r="B14" s="21"/>
      <c r="C14" s="21" t="s">
        <v>77</v>
      </c>
      <c r="D14" s="102">
        <v>0.54574211467264366</v>
      </c>
      <c r="E14" s="102">
        <v>7.4159924364476049E-2</v>
      </c>
      <c r="F14" s="102">
        <v>0.3696951311104108</v>
      </c>
      <c r="G14" s="102">
        <v>1.0401357198186868E-2</v>
      </c>
      <c r="H14" s="124">
        <f t="shared" ref="H14:H20" si="1">D14+E14</f>
        <v>0.61990203903711971</v>
      </c>
      <c r="I14" s="21"/>
    </row>
    <row r="15" spans="1:9" s="77" customFormat="1">
      <c r="B15" s="21" t="s">
        <v>161</v>
      </c>
      <c r="C15" s="21" t="s">
        <v>35</v>
      </c>
      <c r="D15" s="102">
        <v>0.55311244218667066</v>
      </c>
      <c r="E15" s="102">
        <v>7.3318674653120031E-2</v>
      </c>
      <c r="F15" s="102">
        <v>0.33323223898703463</v>
      </c>
      <c r="G15" s="102">
        <v>4.0033361134278564E-2</v>
      </c>
      <c r="H15" s="124">
        <f t="shared" si="1"/>
        <v>0.62643111683979069</v>
      </c>
      <c r="I15" s="21"/>
    </row>
    <row r="16" spans="1:9" s="77" customFormat="1">
      <c r="B16" s="21"/>
      <c r="C16" s="21" t="s">
        <v>77</v>
      </c>
      <c r="D16" s="102">
        <v>0.79018447729107577</v>
      </c>
      <c r="E16" s="102">
        <v>3.5428760216747436E-2</v>
      </c>
      <c r="F16" s="102">
        <v>0.16479087222463931</v>
      </c>
      <c r="G16" s="102">
        <v>9.5977515594136004E-3</v>
      </c>
      <c r="H16" s="124">
        <f t="shared" si="1"/>
        <v>0.82561323750782323</v>
      </c>
      <c r="I16" s="21"/>
    </row>
    <row r="17" spans="2:9" s="77" customFormat="1">
      <c r="B17" s="21" t="s">
        <v>162</v>
      </c>
      <c r="C17" s="21" t="s">
        <v>35</v>
      </c>
      <c r="D17" s="102">
        <v>0.43791666666666668</v>
      </c>
      <c r="E17" s="102">
        <v>3.0833333333333334E-2</v>
      </c>
      <c r="F17" s="102">
        <v>0.48041666666666666</v>
      </c>
      <c r="G17" s="102">
        <v>5.2499999999999998E-2</v>
      </c>
      <c r="H17" s="124">
        <f t="shared" si="1"/>
        <v>0.46875</v>
      </c>
      <c r="I17" s="21"/>
    </row>
    <row r="18" spans="2:9" s="77" customFormat="1">
      <c r="B18" s="21"/>
      <c r="C18" s="21" t="s">
        <v>77</v>
      </c>
      <c r="D18" s="102">
        <v>0.60191286485633799</v>
      </c>
      <c r="E18" s="102">
        <v>2.3056914416615656E-2</v>
      </c>
      <c r="F18" s="102">
        <v>0.3629213540943298</v>
      </c>
      <c r="G18" s="102">
        <v>1.2119154539796197E-2</v>
      </c>
      <c r="H18" s="124">
        <f t="shared" si="1"/>
        <v>0.62496977927295361</v>
      </c>
      <c r="I18" s="21"/>
    </row>
    <row r="19" spans="2:9">
      <c r="B19" s="21" t="s">
        <v>164</v>
      </c>
      <c r="C19" s="21" t="s">
        <v>35</v>
      </c>
      <c r="D19" s="102">
        <v>9.0797546012269942E-2</v>
      </c>
      <c r="E19" s="102">
        <v>4.9079754601226997E-3</v>
      </c>
      <c r="F19" s="102">
        <v>0.76012269938650312</v>
      </c>
      <c r="G19" s="102">
        <v>0.13987730061349693</v>
      </c>
      <c r="H19" s="124">
        <f t="shared" si="1"/>
        <v>9.5705521472392641E-2</v>
      </c>
      <c r="I19" s="21"/>
    </row>
    <row r="20" spans="2:9">
      <c r="B20" s="26"/>
      <c r="C20" s="26" t="s">
        <v>77</v>
      </c>
      <c r="D20" s="103">
        <v>0.11224042331342149</v>
      </c>
      <c r="E20" s="103">
        <v>2.1368919428732913E-3</v>
      </c>
      <c r="F20" s="103">
        <v>0.83862359100862693</v>
      </c>
      <c r="G20" s="103">
        <v>4.6989348950973994E-2</v>
      </c>
      <c r="H20" s="124">
        <f t="shared" si="1"/>
        <v>0.11437731525629478</v>
      </c>
    </row>
    <row r="21" spans="2:9">
      <c r="B21" s="229">
        <v>2016</v>
      </c>
      <c r="C21" s="229"/>
      <c r="D21" s="229"/>
      <c r="E21" s="229"/>
      <c r="F21" s="229"/>
      <c r="G21" s="229"/>
      <c r="H21" s="229"/>
    </row>
    <row r="22" spans="2:9">
      <c r="B22" s="21" t="s">
        <v>90</v>
      </c>
      <c r="C22" s="21" t="s">
        <v>35</v>
      </c>
      <c r="D22" s="102">
        <v>0.41388429752066114</v>
      </c>
      <c r="E22" s="102">
        <v>0.12022038567493112</v>
      </c>
      <c r="F22" s="102">
        <v>0.44418732782369147</v>
      </c>
      <c r="G22" s="102">
        <v>2.1157024793388431E-2</v>
      </c>
      <c r="H22" s="124">
        <f>D22+E22</f>
        <v>0.53410468319559223</v>
      </c>
    </row>
    <row r="23" spans="2:9">
      <c r="B23" s="21"/>
      <c r="C23" s="21" t="s">
        <v>77</v>
      </c>
      <c r="D23" s="102">
        <v>0.52092830386116074</v>
      </c>
      <c r="E23" s="102">
        <v>9.2546518164765862E-2</v>
      </c>
      <c r="F23" s="102">
        <v>0.37974991790093565</v>
      </c>
      <c r="G23" s="102">
        <v>6.772477054007269E-3</v>
      </c>
      <c r="H23" s="124">
        <f t="shared" ref="H23:H29" si="2">D23+E23</f>
        <v>0.61347482202592662</v>
      </c>
    </row>
    <row r="24" spans="2:9">
      <c r="B24" s="21" t="s">
        <v>161</v>
      </c>
      <c r="C24" s="21" t="s">
        <v>35</v>
      </c>
      <c r="D24" s="102">
        <v>0.5745249406175772</v>
      </c>
      <c r="E24" s="102">
        <v>7.4287410926365802E-2</v>
      </c>
      <c r="F24" s="102">
        <v>0.32494061757719717</v>
      </c>
      <c r="G24" s="102">
        <v>2.6187648456057006E-2</v>
      </c>
      <c r="H24" s="124">
        <f t="shared" si="2"/>
        <v>0.64881235154394301</v>
      </c>
      <c r="I24" s="77"/>
    </row>
    <row r="25" spans="2:9">
      <c r="B25" s="21"/>
      <c r="C25" s="21" t="s">
        <v>77</v>
      </c>
      <c r="D25" s="102">
        <v>0.7865282576252397</v>
      </c>
      <c r="E25" s="102">
        <v>4.2973658910585695E-2</v>
      </c>
      <c r="F25" s="102">
        <v>0.16331112808175033</v>
      </c>
      <c r="G25" s="102">
        <v>7.1835017758013556E-3</v>
      </c>
      <c r="H25" s="124">
        <f t="shared" si="2"/>
        <v>0.82950191653582539</v>
      </c>
      <c r="I25" s="77"/>
    </row>
    <row r="26" spans="2:9">
      <c r="B26" s="21" t="s">
        <v>162</v>
      </c>
      <c r="C26" s="21" t="s">
        <v>35</v>
      </c>
      <c r="D26" s="102">
        <v>0.46958777745748054</v>
      </c>
      <c r="E26" s="102">
        <v>4.0933986739694436E-2</v>
      </c>
      <c r="F26" s="102">
        <v>0.45113865667339292</v>
      </c>
      <c r="G26" s="102">
        <v>3.6609974055923894E-2</v>
      </c>
      <c r="H26" s="124">
        <f t="shared" si="2"/>
        <v>0.51052176419717499</v>
      </c>
      <c r="I26" s="77"/>
    </row>
    <row r="27" spans="2:9">
      <c r="B27" s="21"/>
      <c r="C27" s="21" t="s">
        <v>77</v>
      </c>
      <c r="D27" s="102">
        <v>0.62602723523706638</v>
      </c>
      <c r="E27" s="102">
        <v>3.2310106370396073E-2</v>
      </c>
      <c r="F27" s="102">
        <v>0.33367659930137755</v>
      </c>
      <c r="G27" s="102">
        <v>7.995521246481261E-3</v>
      </c>
      <c r="H27" s="124">
        <f t="shared" si="2"/>
        <v>0.65833734160746249</v>
      </c>
      <c r="I27" s="77"/>
    </row>
    <row r="28" spans="2:9">
      <c r="B28" s="21" t="s">
        <v>164</v>
      </c>
      <c r="C28" s="21" t="s">
        <v>35</v>
      </c>
      <c r="D28" s="102">
        <v>0.121224165341812</v>
      </c>
      <c r="E28" s="102">
        <v>9.1414944356120829E-3</v>
      </c>
      <c r="F28" s="102">
        <v>0.80087440381558028</v>
      </c>
      <c r="G28" s="102">
        <v>6.9554848966613667E-2</v>
      </c>
      <c r="H28" s="124">
        <f t="shared" si="2"/>
        <v>0.13036565977742409</v>
      </c>
      <c r="I28" s="77"/>
    </row>
    <row r="29" spans="2:9">
      <c r="B29" s="26"/>
      <c r="C29" s="26" t="s">
        <v>77</v>
      </c>
      <c r="D29" s="103">
        <v>0.13138252706904729</v>
      </c>
      <c r="E29" s="103">
        <v>3.4292339854889997E-3</v>
      </c>
      <c r="F29" s="103">
        <v>0.83701534839869529</v>
      </c>
      <c r="G29" s="103">
        <v>2.817523291970931E-2</v>
      </c>
      <c r="H29" s="125">
        <f t="shared" si="2"/>
        <v>0.13481176105453629</v>
      </c>
      <c r="I29" s="77"/>
    </row>
    <row r="30" spans="2:9">
      <c r="B30" s="14" t="s">
        <v>205</v>
      </c>
      <c r="I30" s="77"/>
    </row>
    <row r="31" spans="2:9" s="77" customFormat="1">
      <c r="B31" s="14" t="s">
        <v>229</v>
      </c>
    </row>
    <row r="32" spans="2:9">
      <c r="B32" s="14" t="s">
        <v>208</v>
      </c>
      <c r="C32" s="77"/>
      <c r="D32" s="77"/>
      <c r="E32" s="77"/>
      <c r="F32" s="77"/>
      <c r="G32" s="77"/>
      <c r="I32" s="77"/>
    </row>
    <row r="33" spans="2:10">
      <c r="B33" s="14" t="s">
        <v>212</v>
      </c>
    </row>
    <row r="34" spans="2:10">
      <c r="B34" s="14" t="s">
        <v>213</v>
      </c>
    </row>
    <row r="35" spans="2:10" s="77" customFormat="1">
      <c r="B35" s="14" t="s">
        <v>235</v>
      </c>
    </row>
    <row r="36" spans="2:10" s="77" customFormat="1">
      <c r="B36" s="14"/>
    </row>
    <row r="37" spans="2:10">
      <c r="B37" s="179" t="s">
        <v>210</v>
      </c>
      <c r="C37" s="79"/>
      <c r="D37" s="79"/>
      <c r="E37" s="79"/>
      <c r="F37" s="79"/>
      <c r="G37" s="79"/>
    </row>
    <row r="38" spans="2:10" s="77" customFormat="1" ht="24">
      <c r="B38" s="32"/>
      <c r="C38" s="32" t="s">
        <v>78</v>
      </c>
      <c r="D38" s="34" t="s">
        <v>214</v>
      </c>
      <c r="E38" s="34" t="s">
        <v>215</v>
      </c>
      <c r="F38" s="34" t="s">
        <v>163</v>
      </c>
      <c r="G38" s="34" t="s">
        <v>216</v>
      </c>
      <c r="H38" s="34" t="s">
        <v>217</v>
      </c>
    </row>
    <row r="39" spans="2:10">
      <c r="B39" s="229">
        <v>2006</v>
      </c>
      <c r="C39" s="229"/>
      <c r="D39" s="229"/>
      <c r="E39" s="229"/>
      <c r="F39" s="229"/>
      <c r="G39" s="229"/>
      <c r="H39" s="110"/>
    </row>
    <row r="40" spans="2:10">
      <c r="B40" s="21"/>
      <c r="C40" s="21" t="s">
        <v>35</v>
      </c>
      <c r="D40" s="102">
        <v>0.42679195804195802</v>
      </c>
      <c r="E40" s="102">
        <v>8.0747377622377617E-2</v>
      </c>
      <c r="F40" s="102">
        <v>0.44580419580419578</v>
      </c>
      <c r="G40" s="102">
        <v>4.6656468531468542E-2</v>
      </c>
      <c r="H40" s="124">
        <f>D40+E40</f>
        <v>0.50753933566433562</v>
      </c>
      <c r="J40" s="102"/>
    </row>
    <row r="41" spans="2:10">
      <c r="B41" s="21"/>
      <c r="C41" s="21" t="s">
        <v>77</v>
      </c>
      <c r="D41" s="102">
        <v>0.6421836234542655</v>
      </c>
      <c r="E41" s="102">
        <v>3.7016334702278136E-2</v>
      </c>
      <c r="F41" s="102">
        <v>0.30931451722167014</v>
      </c>
      <c r="G41" s="102">
        <v>1.1485524621786203E-2</v>
      </c>
      <c r="H41" s="124">
        <f t="shared" ref="H41:H47" si="3">D41+E41</f>
        <v>0.67919995815654366</v>
      </c>
      <c r="J41" s="102"/>
    </row>
    <row r="42" spans="2:10">
      <c r="B42" s="21" t="s">
        <v>73</v>
      </c>
      <c r="C42" s="21" t="s">
        <v>35</v>
      </c>
      <c r="D42" s="102">
        <v>0.52460152460152465</v>
      </c>
      <c r="E42" s="102">
        <v>9.7597597597597591E-2</v>
      </c>
      <c r="F42" s="102">
        <v>0.31647031647031648</v>
      </c>
      <c r="G42" s="102">
        <v>6.1330561330561251E-2</v>
      </c>
      <c r="H42" s="124">
        <f t="shared" si="3"/>
        <v>0.62219912219912221</v>
      </c>
    </row>
    <row r="43" spans="2:10">
      <c r="B43" s="21"/>
      <c r="C43" s="21" t="s">
        <v>77</v>
      </c>
      <c r="D43" s="102">
        <v>0.76457532142191131</v>
      </c>
      <c r="E43" s="102">
        <v>4.3798014415246202E-2</v>
      </c>
      <c r="F43" s="102">
        <v>0.17951767478192604</v>
      </c>
      <c r="G43" s="102">
        <v>1.2108989380916424E-2</v>
      </c>
      <c r="H43" s="124">
        <f t="shared" si="3"/>
        <v>0.80837333583715754</v>
      </c>
    </row>
    <row r="44" spans="2:10">
      <c r="B44" s="21" t="s">
        <v>218</v>
      </c>
      <c r="C44" s="21" t="s">
        <v>35</v>
      </c>
      <c r="D44" s="102">
        <v>0.47399999999999998</v>
      </c>
      <c r="E44" s="102">
        <v>8.8999999999999996E-2</v>
      </c>
      <c r="F44" s="102">
        <v>0.38300000000000001</v>
      </c>
      <c r="G44" s="102">
        <v>5.2999999999999999E-2</v>
      </c>
      <c r="H44" s="124">
        <f t="shared" si="3"/>
        <v>0.56299999999999994</v>
      </c>
    </row>
    <row r="45" spans="2:10">
      <c r="B45" s="21"/>
      <c r="C45" s="21" t="s">
        <v>77</v>
      </c>
      <c r="D45" s="102">
        <v>0.70199999999999996</v>
      </c>
      <c r="E45" s="102">
        <v>0.04</v>
      </c>
      <c r="F45" s="102">
        <v>0.246</v>
      </c>
      <c r="G45" s="102">
        <v>1.2E-2</v>
      </c>
      <c r="H45" s="124">
        <f t="shared" si="3"/>
        <v>0.74199999999999999</v>
      </c>
    </row>
    <row r="46" spans="2:10">
      <c r="B46" s="21" t="s">
        <v>220</v>
      </c>
      <c r="C46" s="21" t="s">
        <v>35</v>
      </c>
      <c r="D46" s="102">
        <v>0.14458333333333334</v>
      </c>
      <c r="E46" s="102">
        <v>0.05</v>
      </c>
      <c r="F46" s="102">
        <v>0.79083333333333339</v>
      </c>
      <c r="G46" s="102">
        <v>1.4583333333333282E-2</v>
      </c>
      <c r="H46" s="124">
        <f t="shared" si="3"/>
        <v>0.19458333333333333</v>
      </c>
    </row>
    <row r="47" spans="2:10">
      <c r="B47" s="26"/>
      <c r="C47" s="26" t="s">
        <v>77</v>
      </c>
      <c r="D47" s="103">
        <v>0.17400054290340999</v>
      </c>
      <c r="E47" s="103">
        <v>3.4352681287617121E-2</v>
      </c>
      <c r="F47" s="103">
        <v>0.78175282918199429</v>
      </c>
      <c r="G47" s="103">
        <v>9.8939466269786225E-3</v>
      </c>
      <c r="H47" s="125">
        <f t="shared" si="3"/>
        <v>0.20835322419102711</v>
      </c>
    </row>
    <row r="48" spans="2:10" s="77" customFormat="1">
      <c r="B48" s="230">
        <v>2011</v>
      </c>
      <c r="C48" s="230"/>
      <c r="D48" s="230"/>
      <c r="E48" s="230"/>
      <c r="F48" s="230"/>
      <c r="G48" s="230"/>
      <c r="H48" s="79"/>
    </row>
    <row r="49" spans="2:8">
      <c r="B49" s="21" t="s">
        <v>74</v>
      </c>
      <c r="C49" s="21" t="s">
        <v>35</v>
      </c>
      <c r="D49" s="102">
        <v>0.44900000000000001</v>
      </c>
      <c r="E49" s="102">
        <v>7.2999999999999995E-2</v>
      </c>
      <c r="F49" s="102">
        <v>0.44</v>
      </c>
      <c r="G49" s="102">
        <v>3.7999999999999999E-2</v>
      </c>
      <c r="H49" s="124">
        <f>D49+E49</f>
        <v>0.52200000000000002</v>
      </c>
    </row>
    <row r="50" spans="2:8">
      <c r="B50" s="21"/>
      <c r="C50" s="21" t="s">
        <v>77</v>
      </c>
      <c r="D50" s="102">
        <v>0.65900000000000003</v>
      </c>
      <c r="E50" s="102">
        <v>3.9E-2</v>
      </c>
      <c r="F50" s="102">
        <v>0.29599999999999999</v>
      </c>
      <c r="G50" s="102">
        <v>8.9999999999999993E-3</v>
      </c>
      <c r="H50" s="124">
        <f t="shared" ref="H50:H56" si="4">D50+E50</f>
        <v>0.69800000000000006</v>
      </c>
    </row>
    <row r="51" spans="2:8">
      <c r="B51" s="21" t="s">
        <v>73</v>
      </c>
      <c r="C51" s="21" t="s">
        <v>35</v>
      </c>
      <c r="D51" s="102">
        <v>0.52300000000000002</v>
      </c>
      <c r="E51" s="102">
        <v>8.6999999999999994E-2</v>
      </c>
      <c r="F51" s="102">
        <v>0.34300000000000003</v>
      </c>
      <c r="G51" s="102">
        <v>4.7E-2</v>
      </c>
      <c r="H51" s="124">
        <f t="shared" si="4"/>
        <v>0.61</v>
      </c>
    </row>
    <row r="52" spans="2:8">
      <c r="B52" s="21"/>
      <c r="C52" s="21" t="s">
        <v>77</v>
      </c>
      <c r="D52" s="102">
        <v>0.76400000000000001</v>
      </c>
      <c r="E52" s="102">
        <v>4.2999999999999997E-2</v>
      </c>
      <c r="F52" s="102">
        <v>0.18099999999999999</v>
      </c>
      <c r="G52" s="102">
        <v>1.0999999999999999E-2</v>
      </c>
      <c r="H52" s="124">
        <f t="shared" si="4"/>
        <v>0.80700000000000005</v>
      </c>
    </row>
    <row r="53" spans="2:8">
      <c r="B53" s="21" t="s">
        <v>218</v>
      </c>
      <c r="C53" s="21" t="s">
        <v>35</v>
      </c>
      <c r="D53" s="102">
        <v>0.48499999999999999</v>
      </c>
      <c r="E53" s="102">
        <v>0.08</v>
      </c>
      <c r="F53" s="102">
        <v>0.39200000000000002</v>
      </c>
      <c r="G53" s="102">
        <v>4.2000000000000003E-2</v>
      </c>
      <c r="H53" s="124">
        <f t="shared" si="4"/>
        <v>0.56499999999999995</v>
      </c>
    </row>
    <row r="54" spans="2:8">
      <c r="B54" s="21"/>
      <c r="C54" s="21" t="s">
        <v>77</v>
      </c>
      <c r="D54" s="102">
        <v>0.70899999999999996</v>
      </c>
      <c r="E54" s="102">
        <v>4.1000000000000002E-2</v>
      </c>
      <c r="F54" s="102">
        <v>0.23899999999999999</v>
      </c>
      <c r="G54" s="102">
        <v>0.01</v>
      </c>
      <c r="H54" s="124">
        <f t="shared" si="4"/>
        <v>0.75</v>
      </c>
    </row>
    <row r="55" spans="2:8">
      <c r="B55" s="21" t="s">
        <v>220</v>
      </c>
      <c r="C55" s="21" t="s">
        <v>35</v>
      </c>
      <c r="D55" s="102">
        <v>0.12757973733583489</v>
      </c>
      <c r="E55" s="102">
        <v>3.6898061288305188E-2</v>
      </c>
      <c r="F55" s="102">
        <v>0.80988117573483431</v>
      </c>
      <c r="G55" s="102">
        <v>2.8767979987492184E-2</v>
      </c>
      <c r="H55" s="124">
        <f t="shared" si="4"/>
        <v>0.16447779862414008</v>
      </c>
    </row>
    <row r="56" spans="2:8">
      <c r="B56" s="26"/>
      <c r="C56" s="26" t="s">
        <v>77</v>
      </c>
      <c r="D56" s="103">
        <v>0.15149341552255532</v>
      </c>
      <c r="E56" s="103">
        <v>2.3681703558419726E-2</v>
      </c>
      <c r="F56" s="103">
        <v>0.80536845054637152</v>
      </c>
      <c r="G56" s="103">
        <v>1.9456430372653405E-2</v>
      </c>
      <c r="H56" s="125">
        <f t="shared" si="4"/>
        <v>0.17517511908097505</v>
      </c>
    </row>
    <row r="57" spans="2:8">
      <c r="B57" s="230">
        <v>2016</v>
      </c>
      <c r="C57" s="230"/>
      <c r="D57" s="230"/>
      <c r="E57" s="230"/>
      <c r="F57" s="230"/>
      <c r="G57" s="230"/>
      <c r="H57" s="110"/>
    </row>
    <row r="58" spans="2:8">
      <c r="B58" s="21" t="s">
        <v>74</v>
      </c>
      <c r="C58" s="21" t="s">
        <v>35</v>
      </c>
      <c r="D58" s="102">
        <v>0.48620412536833646</v>
      </c>
      <c r="E58" s="102">
        <v>7.8890972408250742E-2</v>
      </c>
      <c r="F58" s="102">
        <v>0.41180016072863651</v>
      </c>
      <c r="G58" s="102">
        <v>2.310474149477626E-2</v>
      </c>
      <c r="H58" s="124">
        <f>D58+E58</f>
        <v>0.56509509777658717</v>
      </c>
    </row>
    <row r="59" spans="2:8">
      <c r="B59" s="21"/>
      <c r="C59" s="21" t="s">
        <v>77</v>
      </c>
      <c r="D59" s="102">
        <v>0.66379695753652446</v>
      </c>
      <c r="E59" s="102">
        <v>4.8051367436056057E-2</v>
      </c>
      <c r="F59" s="102">
        <v>0.28151042476340982</v>
      </c>
      <c r="G59" s="102">
        <v>6.6412502640096349E-3</v>
      </c>
      <c r="H59" s="124">
        <f t="shared" ref="H59:H65" si="5">D59+E59</f>
        <v>0.71184832497258055</v>
      </c>
    </row>
    <row r="60" spans="2:8">
      <c r="B60" s="21" t="s">
        <v>73</v>
      </c>
      <c r="C60" s="21" t="s">
        <v>35</v>
      </c>
      <c r="D60" s="102">
        <v>0.54032537210107301</v>
      </c>
      <c r="E60" s="102">
        <v>9.0204222914503293E-2</v>
      </c>
      <c r="F60" s="102">
        <v>0.34087919695396329</v>
      </c>
      <c r="G60" s="102">
        <v>2.8591208030460447E-2</v>
      </c>
      <c r="H60" s="124">
        <f t="shared" si="5"/>
        <v>0.63052959501557626</v>
      </c>
    </row>
    <row r="61" spans="2:8">
      <c r="B61" s="21"/>
      <c r="C61" s="21" t="s">
        <v>77</v>
      </c>
      <c r="D61" s="102">
        <v>0.75121597204858237</v>
      </c>
      <c r="E61" s="102">
        <v>5.3729526124341009E-2</v>
      </c>
      <c r="F61" s="102">
        <v>0.18719288840001752</v>
      </c>
      <c r="G61" s="102">
        <v>7.8616134270590443E-3</v>
      </c>
      <c r="H61" s="124">
        <f t="shared" si="5"/>
        <v>0.80494549817292338</v>
      </c>
    </row>
    <row r="62" spans="2:8">
      <c r="B62" s="21" t="s">
        <v>218</v>
      </c>
      <c r="C62" s="21" t="s">
        <v>35</v>
      </c>
      <c r="D62" s="102">
        <v>0.51271229706272758</v>
      </c>
      <c r="E62" s="102">
        <v>8.4408291072461797E-2</v>
      </c>
      <c r="F62" s="102">
        <v>0.37684217691705524</v>
      </c>
      <c r="G62" s="102">
        <v>2.5969163745277562E-2</v>
      </c>
      <c r="H62" s="124">
        <f t="shared" si="5"/>
        <v>0.59712058813518942</v>
      </c>
    </row>
    <row r="63" spans="2:8">
      <c r="B63" s="21"/>
      <c r="C63" s="21" t="s">
        <v>77</v>
      </c>
      <c r="D63" s="102">
        <v>0.70676941114972414</v>
      </c>
      <c r="E63" s="102">
        <v>5.0840967445744498E-2</v>
      </c>
      <c r="F63" s="102">
        <v>0.2351462879721746</v>
      </c>
      <c r="G63" s="102">
        <v>7.2433334323567175E-3</v>
      </c>
      <c r="H63" s="124">
        <f t="shared" si="5"/>
        <v>0.75761037859546865</v>
      </c>
    </row>
    <row r="64" spans="2:8">
      <c r="B64" s="21" t="s">
        <v>220</v>
      </c>
      <c r="C64" s="21" t="s">
        <v>35</v>
      </c>
      <c r="D64" s="102">
        <v>0.14514514514514515</v>
      </c>
      <c r="E64" s="102">
        <v>4.2042042042042045E-2</v>
      </c>
      <c r="F64" s="102">
        <v>0.77777777777777779</v>
      </c>
      <c r="G64" s="102">
        <v>3.5035035035035023E-2</v>
      </c>
      <c r="H64" s="124">
        <f t="shared" si="5"/>
        <v>0.18718718718718719</v>
      </c>
    </row>
    <row r="65" spans="2:8">
      <c r="B65" s="26"/>
      <c r="C65" s="26" t="s">
        <v>77</v>
      </c>
      <c r="D65" s="103">
        <v>0.1481010383110509</v>
      </c>
      <c r="E65" s="103">
        <v>2.3448409351712315E-2</v>
      </c>
      <c r="F65" s="103">
        <v>0.80306654315696335</v>
      </c>
      <c r="G65" s="103">
        <v>2.5384009180273504E-2</v>
      </c>
      <c r="H65" s="125">
        <f t="shared" si="5"/>
        <v>0.1715494476627632</v>
      </c>
    </row>
    <row r="66" spans="2:8">
      <c r="B66" s="14" t="s">
        <v>205</v>
      </c>
    </row>
    <row r="67" spans="2:8" s="77" customFormat="1">
      <c r="B67" s="14" t="s">
        <v>230</v>
      </c>
    </row>
    <row r="68" spans="2:8">
      <c r="B68" s="14" t="s">
        <v>208</v>
      </c>
    </row>
    <row r="69" spans="2:8">
      <c r="B69" s="14" t="s">
        <v>212</v>
      </c>
    </row>
    <row r="70" spans="2:8" s="77" customFormat="1">
      <c r="B70" s="14" t="s">
        <v>213</v>
      </c>
    </row>
    <row r="71" spans="2:8">
      <c r="B71" s="123" t="s">
        <v>234</v>
      </c>
    </row>
    <row r="72" spans="2:8">
      <c r="B72" s="14" t="s">
        <v>235</v>
      </c>
    </row>
    <row r="73" spans="2:8" s="77" customFormat="1">
      <c r="B73" s="14"/>
    </row>
    <row r="74" spans="2:8">
      <c r="B74" s="13" t="s">
        <v>211</v>
      </c>
      <c r="C74" s="79"/>
      <c r="D74" s="79"/>
      <c r="E74" s="79"/>
      <c r="F74" s="79"/>
      <c r="G74" s="79"/>
    </row>
    <row r="75" spans="2:8" ht="24">
      <c r="B75" s="32"/>
      <c r="C75" s="32" t="s">
        <v>78</v>
      </c>
      <c r="D75" s="34" t="s">
        <v>214</v>
      </c>
      <c r="E75" s="34" t="s">
        <v>215</v>
      </c>
      <c r="F75" s="34" t="s">
        <v>163</v>
      </c>
      <c r="G75" s="34" t="s">
        <v>216</v>
      </c>
      <c r="H75" s="34" t="s">
        <v>217</v>
      </c>
    </row>
    <row r="76" spans="2:8">
      <c r="B76" s="230">
        <v>2006</v>
      </c>
      <c r="C76" s="230"/>
      <c r="D76" s="230"/>
      <c r="E76" s="230"/>
      <c r="F76" s="230"/>
      <c r="G76" s="230"/>
      <c r="H76" s="110"/>
    </row>
    <row r="77" spans="2:8">
      <c r="B77" s="21" t="s">
        <v>203</v>
      </c>
      <c r="C77" s="21" t="s">
        <v>35</v>
      </c>
      <c r="D77" s="10">
        <v>0.53452629267757168</v>
      </c>
      <c r="E77" s="10">
        <v>8.1787243385662525E-2</v>
      </c>
      <c r="F77" s="10">
        <v>0.3396640685036777</v>
      </c>
      <c r="G77" s="105">
        <v>4.4022395433088057E-2</v>
      </c>
      <c r="H77" s="124">
        <f>D77+E77</f>
        <v>0.61631353606323425</v>
      </c>
    </row>
    <row r="78" spans="2:8">
      <c r="B78" s="21"/>
      <c r="C78" s="21" t="s">
        <v>77</v>
      </c>
      <c r="D78" s="10">
        <v>0.70532701437851497</v>
      </c>
      <c r="E78" s="10">
        <v>4.0429598616546825E-2</v>
      </c>
      <c r="F78" s="10">
        <v>0.24243069504975223</v>
      </c>
      <c r="G78" s="105">
        <v>1.1812691955185972E-2</v>
      </c>
      <c r="H78" s="124">
        <f t="shared" ref="H78:H82" si="6">D78+E78</f>
        <v>0.7457566129950618</v>
      </c>
    </row>
    <row r="79" spans="2:8">
      <c r="B79" s="21" t="s">
        <v>204</v>
      </c>
      <c r="C79" s="21" t="s">
        <v>35</v>
      </c>
      <c r="D79" s="10">
        <v>0.43127090301003346</v>
      </c>
      <c r="E79" s="10">
        <v>9.4983277591973239E-2</v>
      </c>
      <c r="F79" s="10">
        <v>0.41555183946488294</v>
      </c>
      <c r="G79" s="105">
        <v>5.8193979933110374E-2</v>
      </c>
      <c r="H79" s="124">
        <f t="shared" si="6"/>
        <v>0.52625418060200668</v>
      </c>
    </row>
    <row r="80" spans="2:8">
      <c r="B80" s="21"/>
      <c r="C80" s="21" t="s">
        <v>77</v>
      </c>
      <c r="D80" s="10">
        <v>0.69331009091789486</v>
      </c>
      <c r="E80" s="10">
        <v>4.0160464585682606E-2</v>
      </c>
      <c r="F80" s="10">
        <v>0.25546139313331068</v>
      </c>
      <c r="G80" s="105">
        <v>1.1068051363111842E-2</v>
      </c>
      <c r="H80" s="124">
        <f t="shared" si="6"/>
        <v>0.73347055550357743</v>
      </c>
    </row>
    <row r="81" spans="2:8">
      <c r="B81" s="21" t="s">
        <v>221</v>
      </c>
      <c r="C81" s="21" t="s">
        <v>35</v>
      </c>
      <c r="D81" s="10">
        <v>0.36699321778447624</v>
      </c>
      <c r="E81" s="10">
        <v>0.10022607385079126</v>
      </c>
      <c r="F81" s="10">
        <v>0.45365486058779203</v>
      </c>
      <c r="G81" s="105">
        <v>7.9125847776940539E-2</v>
      </c>
      <c r="H81" s="124">
        <f t="shared" si="6"/>
        <v>0.46721929163526749</v>
      </c>
    </row>
    <row r="82" spans="2:8">
      <c r="B82" s="26"/>
      <c r="C82" s="26" t="s">
        <v>77</v>
      </c>
      <c r="D82" s="126">
        <v>0.69766684677944502</v>
      </c>
      <c r="E82" s="126">
        <v>3.7408038571844215E-2</v>
      </c>
      <c r="F82" s="126">
        <v>0.2509455920861216</v>
      </c>
      <c r="G82" s="107">
        <v>1.3979522562589164E-2</v>
      </c>
      <c r="H82" s="125">
        <f t="shared" si="6"/>
        <v>0.73507488535128918</v>
      </c>
    </row>
    <row r="83" spans="2:8">
      <c r="B83" s="230">
        <v>2011</v>
      </c>
      <c r="C83" s="230"/>
      <c r="D83" s="230"/>
      <c r="E83" s="230"/>
      <c r="F83" s="230"/>
      <c r="G83" s="230"/>
      <c r="H83" s="79"/>
    </row>
    <row r="84" spans="2:8">
      <c r="B84" s="21" t="s">
        <v>203</v>
      </c>
      <c r="C84" s="21" t="s">
        <v>35</v>
      </c>
      <c r="D84" s="102">
        <v>0.54600000000000004</v>
      </c>
      <c r="E84" s="102">
        <v>7.0000000000000007E-2</v>
      </c>
      <c r="F84" s="102">
        <v>0.34899999999999998</v>
      </c>
      <c r="G84" s="102">
        <v>3.5000000000000003E-2</v>
      </c>
      <c r="H84" s="124">
        <f>D84+E84</f>
        <v>0.6160000000000001</v>
      </c>
    </row>
    <row r="85" spans="2:8">
      <c r="B85" s="21"/>
      <c r="C85" s="21" t="s">
        <v>77</v>
      </c>
      <c r="D85" s="102">
        <v>0.71199999999999997</v>
      </c>
      <c r="E85" s="102">
        <v>4.2000000000000003E-2</v>
      </c>
      <c r="F85" s="102">
        <v>0.23599999999999999</v>
      </c>
      <c r="G85" s="102">
        <v>0.01</v>
      </c>
      <c r="H85" s="124">
        <f t="shared" ref="H85:H89" si="7">D85+E85</f>
        <v>0.754</v>
      </c>
    </row>
    <row r="86" spans="2:8">
      <c r="B86" s="21" t="s">
        <v>204</v>
      </c>
      <c r="C86" s="21" t="s">
        <v>35</v>
      </c>
      <c r="D86" s="102">
        <v>0.44800000000000001</v>
      </c>
      <c r="E86" s="102">
        <v>0.09</v>
      </c>
      <c r="F86" s="102">
        <v>0.42499999999999999</v>
      </c>
      <c r="G86" s="102">
        <v>3.6999999999999998E-2</v>
      </c>
      <c r="H86" s="124">
        <f t="shared" si="7"/>
        <v>0.53800000000000003</v>
      </c>
    </row>
    <row r="87" spans="2:8">
      <c r="B87" s="21"/>
      <c r="C87" s="21" t="s">
        <v>77</v>
      </c>
      <c r="D87" s="102">
        <v>0.70599999999999996</v>
      </c>
      <c r="E87" s="102">
        <v>3.7999999999999999E-2</v>
      </c>
      <c r="F87" s="102">
        <v>0.247</v>
      </c>
      <c r="G87" s="102">
        <v>0.01</v>
      </c>
      <c r="H87" s="124">
        <f t="shared" si="7"/>
        <v>0.74399999999999999</v>
      </c>
    </row>
    <row r="88" spans="2:8">
      <c r="B88" s="21" t="s">
        <v>221</v>
      </c>
      <c r="C88" s="21" t="s">
        <v>35</v>
      </c>
      <c r="D88" s="102">
        <v>0.38100000000000001</v>
      </c>
      <c r="E88" s="102">
        <v>9.1999999999999998E-2</v>
      </c>
      <c r="F88" s="102">
        <v>0.47499999999999998</v>
      </c>
      <c r="G88" s="102">
        <v>5.2999999999999999E-2</v>
      </c>
      <c r="H88" s="124">
        <f t="shared" si="7"/>
        <v>0.47299999999999998</v>
      </c>
    </row>
    <row r="89" spans="2:8">
      <c r="B89" s="26"/>
      <c r="C89" s="26" t="s">
        <v>77</v>
      </c>
      <c r="D89" s="103">
        <v>0.69499999999999995</v>
      </c>
      <c r="E89" s="103">
        <v>3.5000000000000003E-2</v>
      </c>
      <c r="F89" s="103">
        <v>0.25700000000000001</v>
      </c>
      <c r="G89" s="103">
        <v>1.2E-2</v>
      </c>
      <c r="H89" s="124">
        <f t="shared" si="7"/>
        <v>0.73</v>
      </c>
    </row>
    <row r="90" spans="2:8">
      <c r="B90" s="230">
        <v>2016</v>
      </c>
      <c r="C90" s="230"/>
      <c r="D90" s="230"/>
      <c r="E90" s="230"/>
      <c r="F90" s="230"/>
      <c r="G90" s="230"/>
      <c r="H90" s="110"/>
    </row>
    <row r="91" spans="2:8">
      <c r="B91" s="21" t="s">
        <v>203</v>
      </c>
      <c r="C91" s="21" t="s">
        <v>35</v>
      </c>
      <c r="D91" s="10">
        <v>0.56542932133483315</v>
      </c>
      <c r="E91" s="10">
        <v>7.6865391826021742E-2</v>
      </c>
      <c r="F91" s="10">
        <v>0.3388326459192601</v>
      </c>
      <c r="G91" s="105">
        <v>1.8872640919885053E-2</v>
      </c>
      <c r="H91" s="124">
        <f>D91+E91</f>
        <v>0.64229471316085485</v>
      </c>
    </row>
    <row r="92" spans="2:8">
      <c r="B92" s="21"/>
      <c r="C92" s="21" t="s">
        <v>77</v>
      </c>
      <c r="D92" s="10">
        <v>0.70611535050760121</v>
      </c>
      <c r="E92" s="10">
        <v>5.2566141251205047E-2</v>
      </c>
      <c r="F92" s="10">
        <v>0.23449957728627444</v>
      </c>
      <c r="G92" s="105">
        <v>6.8189309549192556E-3</v>
      </c>
      <c r="H92" s="124">
        <f t="shared" ref="H92:H96" si="8">D92+E92</f>
        <v>0.75868149175880628</v>
      </c>
    </row>
    <row r="93" spans="2:8">
      <c r="B93" s="21" t="s">
        <v>204</v>
      </c>
      <c r="C93" s="21" t="s">
        <v>35</v>
      </c>
      <c r="D93" s="10">
        <v>0.47058217413704279</v>
      </c>
      <c r="E93" s="10">
        <v>9.2117465224111281E-2</v>
      </c>
      <c r="F93" s="10">
        <v>0.41463163317877383</v>
      </c>
      <c r="G93" s="105">
        <v>2.2668727460072091E-2</v>
      </c>
      <c r="H93" s="124">
        <f t="shared" si="8"/>
        <v>0.56269963936115408</v>
      </c>
    </row>
    <row r="94" spans="2:8">
      <c r="B94" s="21"/>
      <c r="C94" s="21" t="s">
        <v>77</v>
      </c>
      <c r="D94" s="10">
        <v>0.7128539891281126</v>
      </c>
      <c r="E94" s="10">
        <v>4.4144293841637587E-2</v>
      </c>
      <c r="F94" s="10">
        <v>0.23556705517443285</v>
      </c>
      <c r="G94" s="105">
        <v>7.4346618558169819E-3</v>
      </c>
      <c r="H94" s="124">
        <f t="shared" si="8"/>
        <v>0.75699828296975014</v>
      </c>
    </row>
    <row r="95" spans="2:8">
      <c r="B95" s="21" t="s">
        <v>221</v>
      </c>
      <c r="C95" s="21" t="s">
        <v>35</v>
      </c>
      <c r="D95" s="10">
        <v>0.40993608367228357</v>
      </c>
      <c r="E95" s="10">
        <v>9.8779779198140613E-2</v>
      </c>
      <c r="F95" s="10">
        <v>0.45642068564787913</v>
      </c>
      <c r="G95" s="105">
        <v>3.4863451481696783E-2</v>
      </c>
      <c r="H95" s="124">
        <f t="shared" si="8"/>
        <v>0.50871586287042414</v>
      </c>
    </row>
    <row r="96" spans="2:8">
      <c r="B96" s="26"/>
      <c r="C96" s="26" t="s">
        <v>77</v>
      </c>
      <c r="D96" s="126">
        <v>0.70439793751895663</v>
      </c>
      <c r="E96" s="126">
        <v>4.2614498028510771E-2</v>
      </c>
      <c r="F96" s="126">
        <v>0.24328177130724901</v>
      </c>
      <c r="G96" s="107">
        <v>9.7057931452835255E-3</v>
      </c>
      <c r="H96" s="125">
        <f t="shared" si="8"/>
        <v>0.74701243554746743</v>
      </c>
    </row>
    <row r="97" spans="2:7">
      <c r="B97" s="14" t="s">
        <v>205</v>
      </c>
      <c r="C97" s="77"/>
      <c r="D97" s="77"/>
      <c r="E97" s="77"/>
      <c r="F97" s="77"/>
      <c r="G97" s="77"/>
    </row>
    <row r="98" spans="2:7" s="77" customFormat="1">
      <c r="B98" s="14" t="s">
        <v>231</v>
      </c>
    </row>
    <row r="99" spans="2:7">
      <c r="B99" s="14" t="s">
        <v>208</v>
      </c>
      <c r="C99" s="77"/>
      <c r="D99" s="77"/>
      <c r="E99" s="77"/>
      <c r="F99" s="77"/>
      <c r="G99" s="77"/>
    </row>
    <row r="100" spans="2:7">
      <c r="B100" s="14" t="s">
        <v>212</v>
      </c>
      <c r="C100" s="77"/>
      <c r="D100" s="77"/>
      <c r="E100" s="77"/>
      <c r="F100" s="77"/>
      <c r="G100" s="77"/>
    </row>
    <row r="101" spans="2:7" s="77" customFormat="1">
      <c r="B101" s="14" t="s">
        <v>213</v>
      </c>
    </row>
    <row r="102" spans="2:7">
      <c r="B102" s="123" t="s">
        <v>222</v>
      </c>
      <c r="C102" s="77"/>
      <c r="D102" s="77"/>
      <c r="E102" s="77"/>
      <c r="F102" s="77"/>
      <c r="G102" s="77"/>
    </row>
    <row r="103" spans="2:7">
      <c r="B103" s="14" t="s">
        <v>235</v>
      </c>
    </row>
  </sheetData>
  <mergeCells count="9">
    <mergeCell ref="B83:G83"/>
    <mergeCell ref="B90:G90"/>
    <mergeCell ref="B3:H3"/>
    <mergeCell ref="B12:H12"/>
    <mergeCell ref="B21:H21"/>
    <mergeCell ref="B39:G39"/>
    <mergeCell ref="B48:G48"/>
    <mergeCell ref="B57:G57"/>
    <mergeCell ref="B76:G76"/>
  </mergeCells>
  <hyperlinks>
    <hyperlink ref="A1" location="Index!A1" display="Index" xr:uid="{A17E29A4-3605-46D4-A55F-C7B020250A21}"/>
  </hyperlinks>
  <pageMargins left="0.7" right="0.7" top="0.75" bottom="0.75" header="0.3" footer="0.3"/>
  <pageSetup paperSize="9" scale="88" fitToHeight="0" orientation="landscape" r:id="rId1"/>
  <headerFooter>
    <oddFooter>&amp;L&amp;1#&amp;"Arial"&amp;11&amp;KA80000PROTECTED: CABINET-IN-CONFIDENCE</oddFooter>
  </headerFooter>
  <rowBreaks count="2" manualBreakCount="2">
    <brk id="36" max="16383" man="1"/>
    <brk id="73"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E6E292-AB96-4256-9B48-1C1BA5ED581F}">
  <dimension ref="A1:J89"/>
  <sheetViews>
    <sheetView showGridLines="0" zoomScaleNormal="100" workbookViewId="0">
      <selection activeCell="C45" sqref="C45"/>
    </sheetView>
  </sheetViews>
  <sheetFormatPr defaultRowHeight="14.5"/>
  <cols>
    <col min="2" max="2" width="40.26953125" customWidth="1"/>
    <col min="3" max="3" width="10.54296875" customWidth="1"/>
    <col min="4" max="4" width="10.1796875" customWidth="1"/>
    <col min="5" max="5" width="12" bestFit="1" customWidth="1"/>
    <col min="6" max="6" width="14.7265625" bestFit="1" customWidth="1"/>
    <col min="7" max="7" width="23.7265625" customWidth="1"/>
    <col min="8" max="8" width="14.7265625" customWidth="1"/>
    <col min="9" max="9" width="15" customWidth="1"/>
    <col min="10" max="10" width="14" customWidth="1"/>
  </cols>
  <sheetData>
    <row r="1" spans="1:10">
      <c r="A1" s="7" t="s">
        <v>0</v>
      </c>
      <c r="B1" s="179" t="s">
        <v>285</v>
      </c>
      <c r="C1" s="79"/>
      <c r="D1" s="79"/>
      <c r="E1" s="35"/>
      <c r="F1" s="79"/>
      <c r="G1" s="79"/>
      <c r="H1" s="79"/>
      <c r="I1" s="79"/>
      <c r="J1" s="79"/>
    </row>
    <row r="2" spans="1:10" ht="35.5">
      <c r="A2" s="77"/>
      <c r="B2" s="33" t="s">
        <v>36</v>
      </c>
      <c r="C2" s="36" t="s">
        <v>256</v>
      </c>
      <c r="D2" s="36" t="s">
        <v>165</v>
      </c>
      <c r="E2" s="33" t="s">
        <v>167</v>
      </c>
      <c r="F2" s="33" t="s">
        <v>166</v>
      </c>
      <c r="G2" s="33" t="s">
        <v>79</v>
      </c>
      <c r="H2" s="36" t="s">
        <v>258</v>
      </c>
      <c r="I2" s="36" t="s">
        <v>257</v>
      </c>
      <c r="J2" s="33" t="s">
        <v>259</v>
      </c>
    </row>
    <row r="3" spans="1:10">
      <c r="A3" s="77"/>
      <c r="B3" s="84" t="s">
        <v>43</v>
      </c>
      <c r="C3" s="82">
        <v>30</v>
      </c>
      <c r="D3" s="82">
        <v>86</v>
      </c>
      <c r="E3" s="23">
        <f>(D3-C3)/C3</f>
        <v>1.8666666666666667</v>
      </c>
      <c r="F3" s="75">
        <v>115939.11</v>
      </c>
      <c r="G3" s="22" t="s">
        <v>41</v>
      </c>
      <c r="H3" s="193">
        <v>6211</v>
      </c>
      <c r="I3" s="193">
        <v>8998</v>
      </c>
      <c r="J3" s="23">
        <f>(I3-H3)/H3</f>
        <v>0.44872001288037355</v>
      </c>
    </row>
    <row r="4" spans="1:10">
      <c r="A4" s="77"/>
      <c r="B4" s="21" t="s">
        <v>39</v>
      </c>
      <c r="C4" s="82">
        <v>653</v>
      </c>
      <c r="D4" s="82">
        <v>1448</v>
      </c>
      <c r="E4" s="23">
        <f t="shared" ref="E4:E21" si="0">(D4-C4)/C4</f>
        <v>1.2174578866768759</v>
      </c>
      <c r="F4" s="30">
        <v>78393.94</v>
      </c>
      <c r="G4" s="78" t="s">
        <v>38</v>
      </c>
      <c r="H4" s="193">
        <v>169168</v>
      </c>
      <c r="I4" s="193">
        <v>225254</v>
      </c>
      <c r="J4" s="23">
        <f t="shared" ref="J4:J21" si="1">(I4-H4)/H4</f>
        <v>0.33154024401778115</v>
      </c>
    </row>
    <row r="5" spans="1:10">
      <c r="A5" s="77"/>
      <c r="B5" s="21" t="s">
        <v>97</v>
      </c>
      <c r="C5" s="82">
        <v>260</v>
      </c>
      <c r="D5" s="82">
        <v>571</v>
      </c>
      <c r="E5" s="23">
        <f t="shared" si="0"/>
        <v>1.1961538461538461</v>
      </c>
      <c r="F5" s="30">
        <v>100254.52</v>
      </c>
      <c r="G5" s="78" t="s">
        <v>41</v>
      </c>
      <c r="H5" s="193">
        <v>160512</v>
      </c>
      <c r="I5" s="193">
        <v>216088</v>
      </c>
      <c r="J5" s="23">
        <f t="shared" si="1"/>
        <v>0.34624202551834132</v>
      </c>
    </row>
    <row r="6" spans="1:10">
      <c r="A6" s="77"/>
      <c r="B6" s="21" t="s">
        <v>104</v>
      </c>
      <c r="C6" s="82">
        <v>70</v>
      </c>
      <c r="D6" s="82">
        <v>153</v>
      </c>
      <c r="E6" s="23">
        <f t="shared" si="0"/>
        <v>1.1857142857142857</v>
      </c>
      <c r="F6" s="30">
        <v>84742.51</v>
      </c>
      <c r="G6" s="78" t="s">
        <v>40</v>
      </c>
      <c r="H6" s="193">
        <v>30522</v>
      </c>
      <c r="I6" s="193">
        <v>42658</v>
      </c>
      <c r="J6" s="23">
        <f t="shared" si="1"/>
        <v>0.39761483520083873</v>
      </c>
    </row>
    <row r="7" spans="1:10">
      <c r="A7" s="77"/>
      <c r="B7" s="21" t="s">
        <v>93</v>
      </c>
      <c r="C7" s="82">
        <v>712</v>
      </c>
      <c r="D7" s="82">
        <v>1485</v>
      </c>
      <c r="E7" s="23">
        <f t="shared" si="0"/>
        <v>1.0856741573033708</v>
      </c>
      <c r="F7" s="30">
        <v>92864.71</v>
      </c>
      <c r="G7" s="78" t="s">
        <v>40</v>
      </c>
      <c r="H7" s="193">
        <v>115556</v>
      </c>
      <c r="I7" s="193">
        <v>142138</v>
      </c>
      <c r="J7" s="23">
        <f t="shared" si="1"/>
        <v>0.23003565370902421</v>
      </c>
    </row>
    <row r="8" spans="1:10">
      <c r="A8" s="77"/>
      <c r="B8" s="21" t="s">
        <v>94</v>
      </c>
      <c r="C8" s="82">
        <v>610</v>
      </c>
      <c r="D8" s="82">
        <v>1241</v>
      </c>
      <c r="E8" s="23">
        <f t="shared" si="0"/>
        <v>1.0344262295081967</v>
      </c>
      <c r="F8" s="30">
        <v>88818.87</v>
      </c>
      <c r="G8" s="78" t="s">
        <v>40</v>
      </c>
      <c r="H8" s="193">
        <v>172874</v>
      </c>
      <c r="I8" s="193">
        <v>234021</v>
      </c>
      <c r="J8" s="23">
        <f t="shared" si="1"/>
        <v>0.35370848132165622</v>
      </c>
    </row>
    <row r="9" spans="1:10">
      <c r="A9" s="77"/>
      <c r="B9" s="21" t="s">
        <v>44</v>
      </c>
      <c r="C9" s="82">
        <v>748</v>
      </c>
      <c r="D9" s="82">
        <v>1441</v>
      </c>
      <c r="E9" s="23">
        <f t="shared" si="0"/>
        <v>0.92647058823529416</v>
      </c>
      <c r="F9" s="30">
        <v>67015.350000000006</v>
      </c>
      <c r="G9" s="78" t="s">
        <v>37</v>
      </c>
      <c r="H9" s="193">
        <v>260424</v>
      </c>
      <c r="I9" s="193">
        <v>276709</v>
      </c>
      <c r="J9" s="23">
        <f t="shared" si="1"/>
        <v>6.2532639080883481E-2</v>
      </c>
    </row>
    <row r="10" spans="1:10">
      <c r="A10" s="77"/>
      <c r="B10" s="21" t="s">
        <v>180</v>
      </c>
      <c r="C10" s="82">
        <v>591</v>
      </c>
      <c r="D10" s="82">
        <v>1132</v>
      </c>
      <c r="E10" s="23">
        <f t="shared" si="0"/>
        <v>0.91539763113367179</v>
      </c>
      <c r="F10" s="30">
        <v>56376.51</v>
      </c>
      <c r="G10" s="78" t="s">
        <v>37</v>
      </c>
      <c r="H10" s="193">
        <v>129862</v>
      </c>
      <c r="I10" s="193">
        <v>178704</v>
      </c>
      <c r="J10" s="23">
        <f t="shared" si="1"/>
        <v>0.37610694429471286</v>
      </c>
    </row>
    <row r="11" spans="1:10">
      <c r="A11" s="77"/>
      <c r="B11" s="21" t="s">
        <v>99</v>
      </c>
      <c r="C11" s="82">
        <v>233</v>
      </c>
      <c r="D11" s="82">
        <v>441</v>
      </c>
      <c r="E11" s="23">
        <f t="shared" si="0"/>
        <v>0.89270386266094426</v>
      </c>
      <c r="F11" s="30">
        <v>77183.41</v>
      </c>
      <c r="G11" s="78" t="s">
        <v>38</v>
      </c>
      <c r="H11" s="193">
        <v>35172</v>
      </c>
      <c r="I11" s="193">
        <v>52047</v>
      </c>
      <c r="J11" s="23">
        <f t="shared" si="1"/>
        <v>0.47978505629477997</v>
      </c>
    </row>
    <row r="12" spans="1:10">
      <c r="A12" s="77"/>
      <c r="B12" s="21" t="s">
        <v>98</v>
      </c>
      <c r="C12" s="82">
        <v>302</v>
      </c>
      <c r="D12" s="82">
        <v>549</v>
      </c>
      <c r="E12" s="23">
        <f t="shared" si="0"/>
        <v>0.81788079470198671</v>
      </c>
      <c r="F12" s="30">
        <v>71612.86</v>
      </c>
      <c r="G12" s="78" t="s">
        <v>37</v>
      </c>
      <c r="H12" s="193">
        <v>73940</v>
      </c>
      <c r="I12" s="193">
        <v>92216</v>
      </c>
      <c r="J12" s="23">
        <f t="shared" si="1"/>
        <v>0.24717338382472276</v>
      </c>
    </row>
    <row r="13" spans="1:10">
      <c r="A13" s="77"/>
      <c r="B13" s="21" t="s">
        <v>96</v>
      </c>
      <c r="C13" s="82">
        <v>337</v>
      </c>
      <c r="D13" s="82">
        <v>601</v>
      </c>
      <c r="E13" s="23">
        <f t="shared" si="0"/>
        <v>0.78338278931750738</v>
      </c>
      <c r="F13" s="30">
        <v>63650.85</v>
      </c>
      <c r="G13" s="78" t="s">
        <v>37</v>
      </c>
      <c r="H13" s="193">
        <v>80625</v>
      </c>
      <c r="I13" s="193">
        <v>97066</v>
      </c>
      <c r="J13" s="23">
        <f t="shared" si="1"/>
        <v>0.20391937984496125</v>
      </c>
    </row>
    <row r="14" spans="1:10">
      <c r="A14" s="77"/>
      <c r="B14" s="21" t="s">
        <v>92</v>
      </c>
      <c r="C14" s="82">
        <v>1248</v>
      </c>
      <c r="D14" s="82">
        <v>2212</v>
      </c>
      <c r="E14" s="23">
        <f t="shared" si="0"/>
        <v>0.77243589743589747</v>
      </c>
      <c r="F14" s="30">
        <v>81342.100000000006</v>
      </c>
      <c r="G14" s="78" t="s">
        <v>40</v>
      </c>
      <c r="H14" s="193">
        <v>233487</v>
      </c>
      <c r="I14" s="193">
        <v>338083</v>
      </c>
      <c r="J14" s="23">
        <f t="shared" si="1"/>
        <v>0.44797354884854401</v>
      </c>
    </row>
    <row r="15" spans="1:10">
      <c r="A15" s="77"/>
      <c r="B15" s="21" t="s">
        <v>103</v>
      </c>
      <c r="C15" s="82">
        <v>88</v>
      </c>
      <c r="D15" s="82">
        <v>153</v>
      </c>
      <c r="E15" s="23">
        <f t="shared" si="0"/>
        <v>0.73863636363636365</v>
      </c>
      <c r="F15" s="30">
        <v>100678.86</v>
      </c>
      <c r="G15" s="78" t="s">
        <v>41</v>
      </c>
      <c r="H15" s="193">
        <v>19812</v>
      </c>
      <c r="I15" s="193">
        <v>30526</v>
      </c>
      <c r="J15" s="23">
        <f t="shared" si="1"/>
        <v>0.54078336361800927</v>
      </c>
    </row>
    <row r="16" spans="1:10">
      <c r="A16" s="77"/>
      <c r="B16" s="21" t="s">
        <v>101</v>
      </c>
      <c r="C16" s="82">
        <v>152</v>
      </c>
      <c r="D16" s="82">
        <v>264</v>
      </c>
      <c r="E16" s="23">
        <f t="shared" si="0"/>
        <v>0.73684210526315785</v>
      </c>
      <c r="F16" s="30">
        <v>104082.06</v>
      </c>
      <c r="G16" s="78" t="s">
        <v>41</v>
      </c>
      <c r="H16" s="193">
        <v>91669</v>
      </c>
      <c r="I16" s="193">
        <v>106057</v>
      </c>
      <c r="J16" s="23">
        <f t="shared" si="1"/>
        <v>0.15695600475624258</v>
      </c>
    </row>
    <row r="17" spans="1:10">
      <c r="A17" s="77"/>
      <c r="B17" s="21" t="s">
        <v>95</v>
      </c>
      <c r="C17" s="82">
        <v>426</v>
      </c>
      <c r="D17" s="82">
        <v>709</v>
      </c>
      <c r="E17" s="23">
        <f t="shared" si="0"/>
        <v>0.66431924882629112</v>
      </c>
      <c r="F17" s="30">
        <v>79029.03</v>
      </c>
      <c r="G17" s="78" t="s">
        <v>38</v>
      </c>
      <c r="H17" s="193">
        <v>102392</v>
      </c>
      <c r="I17" s="193">
        <v>128601</v>
      </c>
      <c r="J17" s="23">
        <f t="shared" si="1"/>
        <v>0.25596726306742712</v>
      </c>
    </row>
    <row r="18" spans="1:10">
      <c r="A18" s="77"/>
      <c r="B18" s="21" t="s">
        <v>100</v>
      </c>
      <c r="C18" s="82">
        <v>219</v>
      </c>
      <c r="D18" s="82">
        <v>347</v>
      </c>
      <c r="E18" s="23">
        <f t="shared" si="0"/>
        <v>0.58447488584474883</v>
      </c>
      <c r="F18" s="30">
        <v>61202.46</v>
      </c>
      <c r="G18" s="78" t="s">
        <v>37</v>
      </c>
      <c r="H18" s="193">
        <v>62819</v>
      </c>
      <c r="I18" s="193">
        <v>59996</v>
      </c>
      <c r="J18" s="23">
        <f t="shared" si="1"/>
        <v>-4.4938633216065206E-2</v>
      </c>
    </row>
    <row r="19" spans="1:10">
      <c r="A19" s="77"/>
      <c r="B19" s="21" t="s">
        <v>102</v>
      </c>
      <c r="C19" s="82">
        <v>148</v>
      </c>
      <c r="D19" s="82">
        <v>194</v>
      </c>
      <c r="E19" s="23">
        <f t="shared" si="0"/>
        <v>0.3108108108108108</v>
      </c>
      <c r="F19" s="30">
        <v>101235.18</v>
      </c>
      <c r="G19" s="78" t="s">
        <v>41</v>
      </c>
      <c r="H19" s="193">
        <v>49467</v>
      </c>
      <c r="I19" s="193">
        <v>51805</v>
      </c>
      <c r="J19" s="23">
        <f t="shared" si="1"/>
        <v>4.7263832453959202E-2</v>
      </c>
    </row>
    <row r="20" spans="1:10">
      <c r="A20" s="77"/>
      <c r="B20" s="21" t="s">
        <v>42</v>
      </c>
      <c r="C20" s="82">
        <v>978</v>
      </c>
      <c r="D20" s="82">
        <v>971</v>
      </c>
      <c r="E20" s="23">
        <f t="shared" si="0"/>
        <v>-7.1574642126789366E-3</v>
      </c>
      <c r="F20" s="30">
        <v>78837.81</v>
      </c>
      <c r="G20" s="78" t="s">
        <v>38</v>
      </c>
      <c r="H20" s="193">
        <v>283155</v>
      </c>
      <c r="I20" s="193">
        <v>210573</v>
      </c>
      <c r="J20" s="23">
        <f t="shared" si="1"/>
        <v>-0.25633310377708324</v>
      </c>
    </row>
    <row r="21" spans="1:10">
      <c r="A21" s="77"/>
      <c r="B21" s="26" t="s">
        <v>45</v>
      </c>
      <c r="C21" s="181">
        <v>335</v>
      </c>
      <c r="D21" s="181">
        <v>321</v>
      </c>
      <c r="E21" s="25">
        <f t="shared" si="0"/>
        <v>-4.1791044776119404E-2</v>
      </c>
      <c r="F21" s="180">
        <v>83411.759999999995</v>
      </c>
      <c r="G21" s="24" t="s">
        <v>40</v>
      </c>
      <c r="H21" s="194">
        <v>111371</v>
      </c>
      <c r="I21" s="194">
        <v>87640</v>
      </c>
      <c r="J21" s="25">
        <f t="shared" si="1"/>
        <v>-0.21308060446615368</v>
      </c>
    </row>
    <row r="22" spans="1:10">
      <c r="A22" s="77"/>
      <c r="B22" s="14" t="s">
        <v>205</v>
      </c>
      <c r="C22" s="77"/>
      <c r="D22" s="77"/>
      <c r="E22" s="11"/>
      <c r="F22" s="77"/>
      <c r="G22" s="77"/>
      <c r="H22" s="77"/>
      <c r="I22" s="77"/>
      <c r="J22" s="77"/>
    </row>
    <row r="23" spans="1:10">
      <c r="A23" s="77"/>
      <c r="B23" s="95" t="s">
        <v>261</v>
      </c>
      <c r="C23" s="77"/>
      <c r="D23" s="77"/>
      <c r="E23" s="11"/>
      <c r="F23" s="77"/>
      <c r="G23" s="77"/>
      <c r="H23" s="77"/>
      <c r="I23" s="77"/>
      <c r="J23" s="77"/>
    </row>
    <row r="24" spans="1:10">
      <c r="A24" s="77"/>
      <c r="B24" s="77"/>
      <c r="C24" s="77"/>
      <c r="D24" s="77"/>
      <c r="E24" s="11"/>
      <c r="F24" s="77"/>
      <c r="G24" s="77"/>
      <c r="H24" s="77"/>
      <c r="I24" s="77"/>
      <c r="J24" s="77"/>
    </row>
    <row r="25" spans="1:10">
      <c r="A25" s="77"/>
      <c r="B25" s="179" t="s">
        <v>286</v>
      </c>
      <c r="C25" s="79"/>
      <c r="D25" s="79"/>
      <c r="E25" s="79"/>
      <c r="F25" s="77"/>
      <c r="G25" s="77"/>
      <c r="H25" s="77"/>
      <c r="I25" s="77"/>
      <c r="J25" s="77"/>
    </row>
    <row r="26" spans="1:10">
      <c r="A26" s="77"/>
      <c r="B26" s="21"/>
      <c r="C26" s="26">
        <v>2006</v>
      </c>
      <c r="D26" s="26">
        <v>2011</v>
      </c>
      <c r="E26" s="26">
        <v>2016</v>
      </c>
      <c r="F26" s="77"/>
      <c r="G26" s="77"/>
      <c r="H26" s="77"/>
      <c r="I26" s="77"/>
      <c r="J26" s="77"/>
    </row>
    <row r="27" spans="1:10">
      <c r="A27" s="77"/>
      <c r="B27" s="26" t="s">
        <v>75</v>
      </c>
      <c r="C27" s="70" t="s">
        <v>89</v>
      </c>
      <c r="D27" s="70" t="s">
        <v>89</v>
      </c>
      <c r="E27" s="70" t="s">
        <v>89</v>
      </c>
      <c r="F27" s="77"/>
      <c r="G27" s="77"/>
      <c r="H27" s="77"/>
      <c r="I27" s="77"/>
      <c r="J27" s="77"/>
    </row>
    <row r="28" spans="1:10">
      <c r="A28" s="77"/>
      <c r="B28" s="21" t="s">
        <v>35</v>
      </c>
      <c r="C28" s="78"/>
      <c r="D28" s="78"/>
      <c r="E28" s="78"/>
      <c r="F28" s="118"/>
      <c r="G28" s="115"/>
      <c r="H28" s="10"/>
      <c r="I28" s="77"/>
      <c r="J28" s="77"/>
    </row>
    <row r="29" spans="1:10">
      <c r="A29" s="77"/>
      <c r="B29" s="71" t="s">
        <v>142</v>
      </c>
      <c r="C29" s="20">
        <v>0.84599999999999997</v>
      </c>
      <c r="D29" s="20">
        <v>0.82399999999999995</v>
      </c>
      <c r="E29" s="20">
        <v>0.81799999999999995</v>
      </c>
      <c r="F29" s="118"/>
      <c r="G29" s="115"/>
      <c r="H29" s="10"/>
      <c r="I29" s="77"/>
      <c r="J29" s="77"/>
    </row>
    <row r="30" spans="1:10">
      <c r="A30" s="77"/>
      <c r="B30" s="71" t="s">
        <v>143</v>
      </c>
      <c r="C30" s="20">
        <v>0.155</v>
      </c>
      <c r="D30" s="20">
        <v>0.17699999999999999</v>
      </c>
      <c r="E30" s="20">
        <v>0.182</v>
      </c>
      <c r="F30" s="118"/>
      <c r="G30" s="115"/>
      <c r="H30" s="10"/>
      <c r="I30" s="77"/>
      <c r="J30" s="77"/>
    </row>
    <row r="31" spans="1:10">
      <c r="A31" s="77"/>
      <c r="B31" s="73" t="s">
        <v>105</v>
      </c>
      <c r="C31" s="88">
        <v>8.2000000000000003E-2</v>
      </c>
      <c r="D31" s="88">
        <v>9.7000000000000003E-2</v>
      </c>
      <c r="E31" s="88">
        <v>0.104</v>
      </c>
      <c r="F31" s="118"/>
      <c r="G31" s="115"/>
      <c r="H31" s="10"/>
      <c r="I31" s="77"/>
      <c r="J31" s="77"/>
    </row>
    <row r="32" spans="1:10">
      <c r="A32" s="77"/>
      <c r="B32" s="73" t="s">
        <v>107</v>
      </c>
      <c r="C32" s="88">
        <v>5.6000000000000001E-2</v>
      </c>
      <c r="D32" s="88">
        <v>5.8000000000000003E-2</v>
      </c>
      <c r="E32" s="88">
        <v>5.6000000000000001E-2</v>
      </c>
      <c r="F32" s="118"/>
      <c r="G32" s="115"/>
      <c r="H32" s="10"/>
      <c r="I32" s="77"/>
      <c r="J32" s="77"/>
    </row>
    <row r="33" spans="1:10">
      <c r="A33" s="77"/>
      <c r="B33" s="73" t="s">
        <v>106</v>
      </c>
      <c r="C33" s="88">
        <v>1.7000000000000001E-2</v>
      </c>
      <c r="D33" s="88">
        <v>2.1000000000000001E-2</v>
      </c>
      <c r="E33" s="88">
        <v>2.1999999999999999E-2</v>
      </c>
      <c r="F33" s="119"/>
      <c r="G33" s="117"/>
      <c r="H33" s="77"/>
      <c r="I33" s="77"/>
      <c r="J33" s="77"/>
    </row>
    <row r="34" spans="1:10">
      <c r="A34" s="77"/>
      <c r="B34" s="21"/>
      <c r="C34" s="20"/>
      <c r="D34" s="20"/>
      <c r="E34" s="20"/>
      <c r="F34" s="120"/>
      <c r="G34" s="116"/>
      <c r="H34" s="77"/>
      <c r="I34" s="77"/>
      <c r="J34" s="77"/>
    </row>
    <row r="35" spans="1:10">
      <c r="A35" s="77"/>
      <c r="B35" s="29" t="s">
        <v>77</v>
      </c>
      <c r="C35" s="20"/>
      <c r="D35" s="20"/>
      <c r="E35" s="20"/>
      <c r="F35" s="77"/>
      <c r="G35" s="77"/>
      <c r="H35" s="77"/>
      <c r="I35" s="77"/>
      <c r="J35" s="77"/>
    </row>
    <row r="36" spans="1:10">
      <c r="A36" s="77"/>
      <c r="B36" s="71" t="s">
        <v>142</v>
      </c>
      <c r="C36" s="23">
        <v>0.86899999999999999</v>
      </c>
      <c r="D36" s="23">
        <v>0.86199999999999999</v>
      </c>
      <c r="E36" s="23">
        <v>0.86399999999999999</v>
      </c>
      <c r="F36" s="77"/>
      <c r="G36" s="77"/>
      <c r="H36" s="77"/>
      <c r="I36" s="77"/>
      <c r="J36" s="77"/>
    </row>
    <row r="37" spans="1:10">
      <c r="A37" s="77"/>
      <c r="B37" s="71" t="s">
        <v>143</v>
      </c>
      <c r="C37" s="20">
        <v>0.13100000000000001</v>
      </c>
      <c r="D37" s="20">
        <v>0.13700000000000001</v>
      </c>
      <c r="E37" s="20">
        <v>0.13600000000000001</v>
      </c>
      <c r="F37" s="77"/>
      <c r="G37" s="77"/>
      <c r="H37" s="77"/>
      <c r="I37" s="77"/>
      <c r="J37" s="77"/>
    </row>
    <row r="38" spans="1:10">
      <c r="A38" s="77"/>
      <c r="B38" s="73" t="s">
        <v>105</v>
      </c>
      <c r="C38" s="88">
        <v>7.6999999999999999E-2</v>
      </c>
      <c r="D38" s="88">
        <v>8.4000000000000005E-2</v>
      </c>
      <c r="E38" s="88">
        <v>8.6999999999999994E-2</v>
      </c>
      <c r="F38" s="77"/>
      <c r="G38" s="77"/>
      <c r="H38" s="77"/>
      <c r="I38" s="77"/>
      <c r="J38" s="77"/>
    </row>
    <row r="39" spans="1:10">
      <c r="A39" s="77"/>
      <c r="B39" s="73" t="s">
        <v>107</v>
      </c>
      <c r="C39" s="88">
        <v>4.1000000000000002E-2</v>
      </c>
      <c r="D39" s="88">
        <v>3.9E-2</v>
      </c>
      <c r="E39" s="88">
        <v>3.5000000000000003E-2</v>
      </c>
      <c r="F39" s="77"/>
      <c r="G39" s="77"/>
      <c r="H39" s="77"/>
      <c r="I39" s="77"/>
      <c r="J39" s="77"/>
    </row>
    <row r="40" spans="1:10">
      <c r="A40" s="77"/>
      <c r="B40" s="74"/>
      <c r="C40" s="89">
        <v>1.4E-2</v>
      </c>
      <c r="D40" s="89">
        <v>1.4999999999999999E-2</v>
      </c>
      <c r="E40" s="89">
        <v>1.4E-2</v>
      </c>
      <c r="F40" s="77"/>
      <c r="G40" s="77"/>
      <c r="H40" s="77"/>
      <c r="I40" s="77"/>
      <c r="J40" s="77"/>
    </row>
    <row r="41" spans="1:10">
      <c r="A41" s="77"/>
      <c r="B41" s="14" t="s">
        <v>205</v>
      </c>
      <c r="C41" s="23"/>
      <c r="D41" s="23"/>
      <c r="E41" s="23"/>
      <c r="F41" s="77"/>
      <c r="G41" s="77"/>
      <c r="H41" s="77"/>
      <c r="I41" s="77"/>
      <c r="J41" s="77"/>
    </row>
    <row r="42" spans="1:10">
      <c r="A42" s="77"/>
      <c r="B42" s="77"/>
      <c r="C42" s="77"/>
      <c r="D42" s="77"/>
      <c r="E42" s="11"/>
      <c r="F42" s="77"/>
      <c r="G42" s="77"/>
      <c r="H42" s="77"/>
      <c r="I42" s="77"/>
      <c r="J42" s="77"/>
    </row>
    <row r="43" spans="1:10">
      <c r="A43" s="77"/>
      <c r="B43" s="179" t="s">
        <v>287</v>
      </c>
      <c r="C43" s="79"/>
      <c r="D43" s="79"/>
      <c r="E43" s="35"/>
      <c r="F43" s="79"/>
      <c r="G43" s="77"/>
      <c r="H43" s="77"/>
      <c r="I43" s="77"/>
      <c r="J43" s="77"/>
    </row>
    <row r="44" spans="1:10">
      <c r="A44" s="77"/>
      <c r="B44" s="78"/>
      <c r="C44" s="229" t="s">
        <v>253</v>
      </c>
      <c r="D44" s="229"/>
      <c r="E44" s="229" t="s">
        <v>254</v>
      </c>
      <c r="F44" s="229"/>
      <c r="G44" s="77"/>
      <c r="H44" s="77"/>
      <c r="I44" s="77"/>
      <c r="J44" s="77"/>
    </row>
    <row r="45" spans="1:10">
      <c r="A45" s="77"/>
      <c r="B45" s="26" t="s">
        <v>91</v>
      </c>
      <c r="C45" s="212">
        <v>2006</v>
      </c>
      <c r="D45" s="212">
        <v>2016</v>
      </c>
      <c r="E45" s="212">
        <v>2006</v>
      </c>
      <c r="F45" s="212">
        <v>2016</v>
      </c>
      <c r="G45" s="77"/>
      <c r="H45" s="77"/>
      <c r="I45" s="77"/>
      <c r="J45" s="77"/>
    </row>
    <row r="46" spans="1:10">
      <c r="A46" s="77"/>
      <c r="B46" s="21" t="s">
        <v>92</v>
      </c>
      <c r="C46" s="20">
        <v>0.15331695331695333</v>
      </c>
      <c r="D46" s="20">
        <v>0.15448006145680565</v>
      </c>
      <c r="E46" s="20">
        <v>0.10666192181222985</v>
      </c>
      <c r="F46" s="20">
        <v>0.13108158406935538</v>
      </c>
      <c r="G46" s="77"/>
      <c r="H46" s="77"/>
      <c r="I46" s="77"/>
      <c r="J46" s="77"/>
    </row>
    <row r="47" spans="1:10">
      <c r="A47" s="77"/>
      <c r="B47" s="21" t="s">
        <v>93</v>
      </c>
      <c r="C47" s="20">
        <v>8.7469287469287463E-2</v>
      </c>
      <c r="D47" s="20">
        <v>0.10370835952231301</v>
      </c>
      <c r="E47" s="20">
        <v>5.2788485170198053E-2</v>
      </c>
      <c r="F47" s="20">
        <v>5.5109763568265885E-2</v>
      </c>
      <c r="G47" s="77"/>
      <c r="H47" s="77"/>
      <c r="I47" s="77"/>
      <c r="J47" s="77"/>
    </row>
    <row r="48" spans="1:10">
      <c r="A48" s="77"/>
      <c r="B48" s="21" t="s">
        <v>39</v>
      </c>
      <c r="C48" s="20">
        <v>8.0221130221130227E-2</v>
      </c>
      <c r="D48" s="20">
        <v>0.10112438019414764</v>
      </c>
      <c r="E48" s="20">
        <v>7.7279608668282596E-2</v>
      </c>
      <c r="F48" s="20">
        <v>8.733550973565242E-2</v>
      </c>
      <c r="G48" s="77"/>
      <c r="H48" s="77"/>
      <c r="I48" s="77"/>
      <c r="J48" s="77"/>
    </row>
    <row r="49" spans="1:10">
      <c r="A49" s="77"/>
      <c r="B49" s="21" t="s">
        <v>44</v>
      </c>
      <c r="C49" s="20">
        <v>9.1891891891891897E-2</v>
      </c>
      <c r="D49" s="20">
        <v>0.1006355192401704</v>
      </c>
      <c r="E49" s="20">
        <v>0.11896732720035011</v>
      </c>
      <c r="F49" s="20">
        <v>0.1072856489271784</v>
      </c>
      <c r="G49" s="77"/>
      <c r="H49" s="77"/>
      <c r="I49" s="77"/>
      <c r="J49" s="77"/>
    </row>
    <row r="50" spans="1:10">
      <c r="A50" s="77"/>
      <c r="B50" s="21" t="s">
        <v>94</v>
      </c>
      <c r="C50" s="20">
        <v>7.4938574938574934E-2</v>
      </c>
      <c r="D50" s="20">
        <v>8.666806341224946E-2</v>
      </c>
      <c r="E50" s="20">
        <v>7.8972589786015596E-2</v>
      </c>
      <c r="F50" s="20">
        <v>9.0734652098729052E-2</v>
      </c>
      <c r="G50" s="77"/>
      <c r="H50" s="77"/>
      <c r="I50" s="77"/>
      <c r="J50" s="77"/>
    </row>
    <row r="51" spans="1:10">
      <c r="A51" s="77"/>
      <c r="B51" s="21" t="s">
        <v>180</v>
      </c>
      <c r="C51" s="20">
        <v>7.2604422604422611E-2</v>
      </c>
      <c r="D51" s="20">
        <v>7.9055799986032543E-2</v>
      </c>
      <c r="E51" s="20">
        <v>5.9323776014852184E-2</v>
      </c>
      <c r="F51" s="20">
        <v>6.9287137772470322E-2</v>
      </c>
      <c r="G51" s="77"/>
      <c r="H51" s="77"/>
      <c r="I51" s="77"/>
      <c r="J51" s="77"/>
    </row>
    <row r="52" spans="1:10">
      <c r="A52" s="77"/>
      <c r="B52" s="21" t="s">
        <v>42</v>
      </c>
      <c r="C52" s="20">
        <v>0.12014742014742015</v>
      </c>
      <c r="D52" s="20">
        <v>6.781199804455619E-2</v>
      </c>
      <c r="E52" s="20">
        <v>0.12935134063456186</v>
      </c>
      <c r="F52" s="20">
        <v>8.1643390534976226E-2</v>
      </c>
      <c r="G52" s="77"/>
      <c r="H52" s="77"/>
      <c r="I52" s="77"/>
      <c r="J52" s="77"/>
    </row>
    <row r="53" spans="1:10">
      <c r="A53" s="77"/>
      <c r="B53" s="21" t="s">
        <v>95</v>
      </c>
      <c r="C53" s="20">
        <v>5.2334152334152333E-2</v>
      </c>
      <c r="D53" s="20">
        <v>4.9514630909979748E-2</v>
      </c>
      <c r="E53" s="20">
        <v>4.6774884675368812E-2</v>
      </c>
      <c r="F53" s="20">
        <v>4.9861196194139222E-2</v>
      </c>
      <c r="G53" s="77"/>
      <c r="H53" s="77"/>
      <c r="I53" s="77"/>
      <c r="J53" s="77"/>
    </row>
    <row r="54" spans="1:10">
      <c r="A54" s="77"/>
      <c r="B54" s="21" t="s">
        <v>96</v>
      </c>
      <c r="C54" s="20">
        <v>4.1400491400491402E-2</v>
      </c>
      <c r="D54" s="20">
        <v>4.1972204762902435E-2</v>
      </c>
      <c r="E54" s="20">
        <v>3.6831247333303486E-2</v>
      </c>
      <c r="F54" s="20">
        <v>3.7634441954419624E-2</v>
      </c>
      <c r="G54" s="77"/>
      <c r="H54" s="77"/>
      <c r="I54" s="77"/>
      <c r="J54" s="77"/>
    </row>
    <row r="55" spans="1:10">
      <c r="A55" s="77"/>
      <c r="B55" s="21" t="s">
        <v>97</v>
      </c>
      <c r="C55" s="20">
        <v>3.1941031941031942E-2</v>
      </c>
      <c r="D55" s="20">
        <v>3.9877086388714296E-2</v>
      </c>
      <c r="E55" s="20">
        <v>7.3325360272411905E-2</v>
      </c>
      <c r="F55" s="20">
        <v>8.3781667041462796E-2</v>
      </c>
      <c r="G55" s="77"/>
      <c r="H55" s="77"/>
      <c r="I55" s="77"/>
      <c r="J55" s="77"/>
    </row>
    <row r="56" spans="1:10">
      <c r="A56" s="77"/>
      <c r="B56" s="21" t="s">
        <v>98</v>
      </c>
      <c r="C56" s="20">
        <v>3.7100737100737101E-2</v>
      </c>
      <c r="D56" s="20">
        <v>3.8340666247642992E-2</v>
      </c>
      <c r="E56" s="20">
        <v>3.3777394453636714E-2</v>
      </c>
      <c r="F56" s="20">
        <v>3.5753999333121379E-2</v>
      </c>
      <c r="G56" s="77"/>
      <c r="H56" s="77"/>
      <c r="I56" s="77"/>
      <c r="J56" s="77"/>
    </row>
    <row r="57" spans="1:10">
      <c r="A57" s="77"/>
      <c r="B57" s="21" t="s">
        <v>99</v>
      </c>
      <c r="C57" s="20">
        <v>2.8624078624078623E-2</v>
      </c>
      <c r="D57" s="20">
        <v>3.0798240100565682E-2</v>
      </c>
      <c r="E57" s="20">
        <v>1.6067331859931165E-2</v>
      </c>
      <c r="F57" s="20">
        <v>2.0179669507362805E-2</v>
      </c>
      <c r="G57" s="77"/>
      <c r="H57" s="77"/>
      <c r="I57" s="77"/>
      <c r="J57" s="77"/>
    </row>
    <row r="58" spans="1:10">
      <c r="A58" s="77"/>
      <c r="B58" s="21" t="s">
        <v>100</v>
      </c>
      <c r="C58" s="20">
        <v>2.6904176904176905E-2</v>
      </c>
      <c r="D58" s="20">
        <v>2.4233535861442838E-2</v>
      </c>
      <c r="E58" s="20">
        <v>2.8697080635420674E-2</v>
      </c>
      <c r="F58" s="20">
        <v>2.3261656805651409E-2</v>
      </c>
      <c r="G58" s="77"/>
      <c r="H58" s="77"/>
      <c r="I58" s="77"/>
      <c r="J58" s="77"/>
    </row>
    <row r="59" spans="1:10">
      <c r="A59" s="77"/>
      <c r="B59" s="84" t="s">
        <v>45</v>
      </c>
      <c r="C59" s="23">
        <v>4.1154791154791155E-2</v>
      </c>
      <c r="D59" s="23">
        <v>2.2417766603813116E-2</v>
      </c>
      <c r="E59" s="23">
        <v>5.0876686471408902E-2</v>
      </c>
      <c r="F59" s="23">
        <v>3.3979792026923285E-2</v>
      </c>
      <c r="G59" s="77"/>
      <c r="H59" s="77"/>
      <c r="I59" s="77"/>
      <c r="J59" s="77"/>
    </row>
    <row r="60" spans="1:10">
      <c r="A60" s="77"/>
      <c r="B60" s="21" t="s">
        <v>101</v>
      </c>
      <c r="C60" s="20">
        <v>1.8673218673218674E-2</v>
      </c>
      <c r="D60" s="20">
        <v>1.8437041692855646E-2</v>
      </c>
      <c r="E60" s="20">
        <v>4.1876385882748494E-2</v>
      </c>
      <c r="F60" s="20">
        <v>4.112043362619127E-2</v>
      </c>
      <c r="G60" s="77"/>
      <c r="H60" s="77"/>
      <c r="I60" s="77"/>
      <c r="J60" s="77"/>
    </row>
    <row r="61" spans="1:10">
      <c r="A61" s="77"/>
      <c r="B61" s="21" t="s">
        <v>102</v>
      </c>
      <c r="C61" s="20">
        <v>1.8181818181818181E-2</v>
      </c>
      <c r="D61" s="20">
        <v>1.3548432153083316E-2</v>
      </c>
      <c r="E61" s="20">
        <v>2.2597597666189441E-2</v>
      </c>
      <c r="F61" s="20">
        <v>2.0085841236361944E-2</v>
      </c>
      <c r="G61" s="77"/>
      <c r="H61" s="77"/>
      <c r="I61" s="77"/>
      <c r="J61" s="77"/>
    </row>
    <row r="62" spans="1:10">
      <c r="A62" s="77"/>
      <c r="B62" s="21" t="s">
        <v>104</v>
      </c>
      <c r="C62" s="20">
        <v>8.5995085995085995E-3</v>
      </c>
      <c r="D62" s="20">
        <v>1.0685103708359522E-2</v>
      </c>
      <c r="E62" s="20">
        <v>1.3943111083498778E-2</v>
      </c>
      <c r="F62" s="20">
        <v>1.6539365224606271E-2</v>
      </c>
      <c r="G62" s="77"/>
      <c r="H62" s="77"/>
      <c r="I62" s="77"/>
      <c r="J62" s="77"/>
    </row>
    <row r="63" spans="1:10">
      <c r="A63" s="77"/>
      <c r="B63" s="21" t="s">
        <v>103</v>
      </c>
      <c r="C63" s="20">
        <v>1.0810810810810811E-2</v>
      </c>
      <c r="D63" s="20">
        <v>1.0685103708359522E-2</v>
      </c>
      <c r="E63" s="20">
        <v>9.0505509726190227E-3</v>
      </c>
      <c r="F63" s="20">
        <v>1.1835544630463947E-2</v>
      </c>
      <c r="G63" s="77"/>
      <c r="H63" s="77"/>
      <c r="I63" s="77"/>
      <c r="J63" s="77"/>
    </row>
    <row r="64" spans="1:10">
      <c r="A64" s="77"/>
      <c r="B64" s="26" t="s">
        <v>43</v>
      </c>
      <c r="C64" s="25">
        <v>3.6855036855036856E-3</v>
      </c>
      <c r="D64" s="25">
        <v>6.006006006006006E-3</v>
      </c>
      <c r="E64" s="25">
        <v>2.8373194069723777E-3</v>
      </c>
      <c r="F64" s="25">
        <v>3.4887057126683674E-3</v>
      </c>
      <c r="G64" s="77"/>
      <c r="H64" s="77"/>
      <c r="I64" s="77"/>
      <c r="J64" s="77"/>
    </row>
    <row r="65" spans="1:10">
      <c r="A65" s="77"/>
      <c r="B65" s="14" t="s">
        <v>205</v>
      </c>
      <c r="C65" s="23"/>
      <c r="D65" s="23"/>
      <c r="E65" s="23"/>
      <c r="F65" s="77"/>
      <c r="G65" s="77"/>
      <c r="H65" s="77"/>
      <c r="I65" s="77"/>
      <c r="J65" s="77"/>
    </row>
    <row r="66" spans="1:10">
      <c r="A66" s="77"/>
      <c r="B66" s="77"/>
      <c r="C66" s="77"/>
      <c r="D66" s="77"/>
      <c r="E66" s="11"/>
      <c r="F66" s="77"/>
      <c r="G66" s="77"/>
      <c r="H66" s="77"/>
      <c r="I66" s="77"/>
      <c r="J66" s="77"/>
    </row>
    <row r="67" spans="1:10">
      <c r="A67" s="77"/>
      <c r="B67" s="179" t="s">
        <v>288</v>
      </c>
      <c r="C67" s="79"/>
      <c r="D67" s="79"/>
      <c r="E67" s="79"/>
      <c r="F67" s="77"/>
      <c r="G67" s="77"/>
      <c r="H67" s="77"/>
      <c r="I67" s="77"/>
      <c r="J67" s="77"/>
    </row>
    <row r="68" spans="1:10">
      <c r="A68" s="77"/>
      <c r="B68" s="21"/>
      <c r="C68" s="26">
        <v>2006</v>
      </c>
      <c r="D68" s="26">
        <v>2011</v>
      </c>
      <c r="E68" s="26">
        <v>2016</v>
      </c>
      <c r="F68" s="77"/>
      <c r="G68" s="77"/>
      <c r="H68" s="77"/>
      <c r="I68" s="77"/>
      <c r="J68" s="77"/>
    </row>
    <row r="69" spans="1:10">
      <c r="A69" s="77"/>
      <c r="B69" s="26" t="s">
        <v>75</v>
      </c>
      <c r="C69" s="70" t="s">
        <v>89</v>
      </c>
      <c r="D69" s="70" t="s">
        <v>89</v>
      </c>
      <c r="E69" s="70" t="s">
        <v>89</v>
      </c>
      <c r="F69" s="77"/>
      <c r="G69" s="77"/>
      <c r="H69" s="77"/>
      <c r="I69" s="77"/>
      <c r="J69" s="77"/>
    </row>
    <row r="70" spans="1:10">
      <c r="A70" s="77"/>
      <c r="B70" s="21" t="s">
        <v>35</v>
      </c>
      <c r="C70" s="86"/>
      <c r="D70" s="86"/>
      <c r="E70" s="86"/>
      <c r="F70" s="77"/>
      <c r="G70" s="77"/>
      <c r="H70" s="77"/>
      <c r="I70" s="77"/>
      <c r="J70" s="77"/>
    </row>
    <row r="71" spans="1:10">
      <c r="A71" s="77"/>
      <c r="B71" s="71" t="s">
        <v>141</v>
      </c>
      <c r="C71" s="20">
        <v>0.14699999999999999</v>
      </c>
      <c r="D71" s="20">
        <v>0.16300000000000001</v>
      </c>
      <c r="E71" s="20">
        <v>0.16400000000000001</v>
      </c>
      <c r="F71" s="77"/>
      <c r="G71" s="77"/>
      <c r="H71" s="77"/>
      <c r="I71" s="77"/>
      <c r="J71" s="77"/>
    </row>
    <row r="72" spans="1:10">
      <c r="A72" s="77"/>
      <c r="B72" s="71" t="s">
        <v>109</v>
      </c>
      <c r="C72" s="20">
        <v>0.14799999999999999</v>
      </c>
      <c r="D72" s="20">
        <v>0.158</v>
      </c>
      <c r="E72" s="20">
        <v>0.16200000000000001</v>
      </c>
      <c r="F72" s="77"/>
      <c r="G72" s="77"/>
      <c r="H72" s="77"/>
      <c r="I72" s="77"/>
      <c r="J72" s="77"/>
    </row>
    <row r="73" spans="1:10">
      <c r="A73" s="77"/>
      <c r="B73" s="71" t="s">
        <v>110</v>
      </c>
      <c r="C73" s="20">
        <v>0.15</v>
      </c>
      <c r="D73" s="20">
        <v>0.156</v>
      </c>
      <c r="E73" s="20">
        <v>0.14599999999999999</v>
      </c>
      <c r="F73" s="77"/>
      <c r="G73" s="77"/>
      <c r="H73" s="77"/>
      <c r="I73" s="77"/>
      <c r="J73" s="77"/>
    </row>
    <row r="74" spans="1:10">
      <c r="A74" s="77"/>
      <c r="B74" s="71" t="s">
        <v>111</v>
      </c>
      <c r="C74" s="20">
        <v>0.14299999999999999</v>
      </c>
      <c r="D74" s="20">
        <v>0.13900000000000001</v>
      </c>
      <c r="E74" s="20">
        <v>0.13</v>
      </c>
      <c r="F74" s="77"/>
      <c r="G74" s="77"/>
      <c r="H74" s="77"/>
      <c r="I74" s="77"/>
      <c r="J74" s="77"/>
    </row>
    <row r="75" spans="1:10">
      <c r="A75" s="77"/>
      <c r="B75" s="71" t="s">
        <v>114</v>
      </c>
      <c r="C75" s="20">
        <v>0.157</v>
      </c>
      <c r="D75" s="20">
        <v>0.13500000000000001</v>
      </c>
      <c r="E75" s="20">
        <v>0.129</v>
      </c>
      <c r="F75" s="77"/>
      <c r="G75" s="77"/>
      <c r="H75" s="77"/>
      <c r="I75" s="77"/>
      <c r="J75" s="77"/>
    </row>
    <row r="76" spans="1:10">
      <c r="A76" s="77"/>
      <c r="B76" s="71" t="s">
        <v>112</v>
      </c>
      <c r="C76" s="20">
        <v>8.3000000000000004E-2</v>
      </c>
      <c r="D76" s="20">
        <v>8.5000000000000006E-2</v>
      </c>
      <c r="E76" s="20">
        <v>9.8000000000000004E-2</v>
      </c>
      <c r="F76" s="77"/>
      <c r="G76" s="77"/>
      <c r="H76" s="77"/>
      <c r="I76" s="77"/>
      <c r="J76" s="77"/>
    </row>
    <row r="77" spans="1:10">
      <c r="A77" s="77"/>
      <c r="B77" s="71" t="s">
        <v>108</v>
      </c>
      <c r="C77" s="20">
        <v>8.5000000000000006E-2</v>
      </c>
      <c r="D77" s="20">
        <v>8.4000000000000005E-2</v>
      </c>
      <c r="E77" s="20">
        <v>9.4E-2</v>
      </c>
      <c r="F77" s="77"/>
      <c r="G77" s="77"/>
      <c r="H77" s="77"/>
      <c r="I77" s="77"/>
      <c r="J77" s="77"/>
    </row>
    <row r="78" spans="1:10">
      <c r="A78" s="77"/>
      <c r="B78" s="71" t="s">
        <v>113</v>
      </c>
      <c r="C78" s="20">
        <v>8.7999999999999995E-2</v>
      </c>
      <c r="D78" s="20">
        <v>0.08</v>
      </c>
      <c r="E78" s="20">
        <v>7.5999999999999998E-2</v>
      </c>
      <c r="F78" s="77"/>
      <c r="G78" s="77"/>
      <c r="H78" s="77"/>
      <c r="I78" s="77"/>
      <c r="J78" s="77"/>
    </row>
    <row r="79" spans="1:10">
      <c r="A79" s="77"/>
      <c r="B79" s="21"/>
      <c r="C79" s="78"/>
      <c r="D79" s="78"/>
      <c r="E79" s="78"/>
      <c r="F79" s="77"/>
      <c r="G79" s="77"/>
      <c r="H79" s="77"/>
      <c r="I79" s="77"/>
      <c r="J79" s="77"/>
    </row>
    <row r="80" spans="1:10">
      <c r="A80" s="77"/>
      <c r="B80" s="29" t="s">
        <v>77</v>
      </c>
      <c r="C80" s="20"/>
      <c r="D80" s="20"/>
      <c r="E80" s="20"/>
      <c r="F80" s="77"/>
      <c r="G80" s="77"/>
      <c r="H80" s="77"/>
      <c r="I80" s="77"/>
      <c r="J80" s="77"/>
    </row>
    <row r="81" spans="1:10">
      <c r="A81" s="77"/>
      <c r="B81" s="71" t="s">
        <v>109</v>
      </c>
      <c r="C81" s="20">
        <v>0.214</v>
      </c>
      <c r="D81" s="20">
        <v>0.23</v>
      </c>
      <c r="E81" s="20">
        <v>0.23799999999999999</v>
      </c>
      <c r="F81" s="77"/>
      <c r="G81" s="77"/>
      <c r="H81" s="77"/>
      <c r="I81" s="77"/>
      <c r="J81" s="77"/>
    </row>
    <row r="82" spans="1:10">
      <c r="A82" s="77"/>
      <c r="B82" s="71" t="s">
        <v>108</v>
      </c>
      <c r="C82" s="20">
        <v>0.13900000000000001</v>
      </c>
      <c r="D82" s="20">
        <v>0.16300000000000001</v>
      </c>
      <c r="E82" s="20">
        <v>0.13900000000000001</v>
      </c>
      <c r="F82" s="77"/>
      <c r="G82" s="77"/>
      <c r="H82" s="77"/>
      <c r="I82" s="77"/>
      <c r="J82" s="77"/>
    </row>
    <row r="83" spans="1:10">
      <c r="A83" s="77"/>
      <c r="B83" s="71" t="s">
        <v>111</v>
      </c>
      <c r="C83" s="20">
        <v>0.153</v>
      </c>
      <c r="D83" s="20">
        <v>0.14799999999999999</v>
      </c>
      <c r="E83" s="20">
        <v>0.13500000000000001</v>
      </c>
      <c r="F83" s="77"/>
      <c r="G83" s="77"/>
      <c r="H83" s="77"/>
      <c r="I83" s="77"/>
      <c r="J83" s="77"/>
    </row>
    <row r="84" spans="1:10">
      <c r="A84" s="77"/>
      <c r="B84" s="71" t="s">
        <v>110</v>
      </c>
      <c r="C84" s="20">
        <v>0.14299999999999999</v>
      </c>
      <c r="D84" s="20">
        <v>0.14199999999999999</v>
      </c>
      <c r="E84" s="20">
        <v>0.13400000000000001</v>
      </c>
      <c r="F84" s="77"/>
      <c r="G84" s="77"/>
      <c r="H84" s="77"/>
      <c r="I84" s="77"/>
      <c r="J84" s="77"/>
    </row>
    <row r="85" spans="1:10">
      <c r="A85" s="77"/>
      <c r="B85" s="71" t="s">
        <v>141</v>
      </c>
      <c r="C85" s="20">
        <v>8.4000000000000005E-2</v>
      </c>
      <c r="D85" s="20">
        <v>9.2999999999999999E-2</v>
      </c>
      <c r="E85" s="20">
        <v>0.106</v>
      </c>
      <c r="F85" s="77"/>
      <c r="G85" s="77"/>
      <c r="H85" s="77"/>
      <c r="I85" s="77"/>
      <c r="J85" s="77"/>
    </row>
    <row r="86" spans="1:10">
      <c r="A86" s="77"/>
      <c r="B86" s="71" t="s">
        <v>112</v>
      </c>
      <c r="C86" s="20">
        <v>0.10299999999999999</v>
      </c>
      <c r="D86" s="20">
        <v>9.9000000000000005E-2</v>
      </c>
      <c r="E86" s="20">
        <v>9.8000000000000004E-2</v>
      </c>
      <c r="F86" s="77"/>
      <c r="G86" s="77"/>
      <c r="H86" s="77"/>
      <c r="I86" s="77"/>
      <c r="J86" s="77"/>
    </row>
    <row r="87" spans="1:10">
      <c r="A87" s="77"/>
      <c r="B87" s="87" t="s">
        <v>114</v>
      </c>
      <c r="C87" s="23">
        <v>9.9000000000000005E-2</v>
      </c>
      <c r="D87" s="23">
        <v>0.09</v>
      </c>
      <c r="E87" s="23">
        <v>9.0999999999999998E-2</v>
      </c>
      <c r="F87" s="77"/>
      <c r="G87" s="77"/>
      <c r="H87" s="77"/>
      <c r="I87" s="77"/>
      <c r="J87" s="77"/>
    </row>
    <row r="88" spans="1:10">
      <c r="A88" s="77"/>
      <c r="B88" s="72" t="s">
        <v>113</v>
      </c>
      <c r="C88" s="25">
        <v>6.6000000000000003E-2</v>
      </c>
      <c r="D88" s="25">
        <v>6.2E-2</v>
      </c>
      <c r="E88" s="25">
        <v>5.8999999999999997E-2</v>
      </c>
      <c r="F88" s="77"/>
      <c r="G88" s="77"/>
      <c r="H88" s="77"/>
      <c r="I88" s="77"/>
      <c r="J88" s="77"/>
    </row>
    <row r="89" spans="1:10">
      <c r="A89" s="77"/>
      <c r="B89" s="14" t="s">
        <v>205</v>
      </c>
      <c r="C89" s="77"/>
      <c r="D89" s="77"/>
      <c r="E89" s="11"/>
      <c r="F89" s="77"/>
      <c r="G89" s="77"/>
      <c r="H89" s="77"/>
      <c r="I89" s="77"/>
      <c r="J89" s="77"/>
    </row>
  </sheetData>
  <mergeCells count="2">
    <mergeCell ref="C44:D44"/>
    <mergeCell ref="E44:F44"/>
  </mergeCells>
  <hyperlinks>
    <hyperlink ref="A1" location="Index!A1" display="Index" xr:uid="{DC636F63-4DCD-4D13-B59A-CBC8FE256B73}"/>
  </hyperlinks>
  <pageMargins left="0.7" right="0.7" top="0.75" bottom="0.75" header="0.3" footer="0.3"/>
  <pageSetup paperSize="9" scale="71" orientation="landscape" r:id="rId1"/>
  <headerFooter>
    <oddFooter>&amp;L&amp;1#&amp;"Arial"&amp;11&amp;KA80000PROTECTED: CABINET-IN-CONFIDENCE</oddFooter>
  </headerFooter>
  <rowBreaks count="1" manualBreakCount="1">
    <brk id="42"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EC3FF0-5FA1-4F02-A33B-D55003D8A8E2}">
  <dimension ref="A1:N12"/>
  <sheetViews>
    <sheetView showGridLines="0" zoomScaleNormal="100" zoomScaleSheetLayoutView="205" workbookViewId="0">
      <selection activeCell="C45" sqref="C45"/>
    </sheetView>
  </sheetViews>
  <sheetFormatPr defaultRowHeight="14.5"/>
  <cols>
    <col min="2" max="2" width="31.81640625" bestFit="1" customWidth="1"/>
  </cols>
  <sheetData>
    <row r="1" spans="1:14">
      <c r="A1" s="7" t="s">
        <v>0</v>
      </c>
      <c r="B1" s="179" t="s">
        <v>249</v>
      </c>
      <c r="C1" s="16"/>
      <c r="D1" s="16"/>
      <c r="N1" s="7"/>
    </row>
    <row r="2" spans="1:14">
      <c r="B2" s="45" t="s">
        <v>247</v>
      </c>
      <c r="C2" s="40" t="s">
        <v>49</v>
      </c>
      <c r="D2" s="40" t="s">
        <v>50</v>
      </c>
    </row>
    <row r="3" spans="1:14">
      <c r="B3" s="46" t="s">
        <v>35</v>
      </c>
      <c r="C3" s="41">
        <v>478</v>
      </c>
      <c r="D3" s="41">
        <v>553</v>
      </c>
    </row>
    <row r="4" spans="1:14">
      <c r="B4" s="46" t="s">
        <v>77</v>
      </c>
      <c r="C4" s="41">
        <v>21232</v>
      </c>
      <c r="D4" s="41">
        <v>13714</v>
      </c>
    </row>
    <row r="5" spans="1:14">
      <c r="B5" s="46" t="s">
        <v>243</v>
      </c>
      <c r="C5" s="41">
        <v>21778</v>
      </c>
      <c r="D5" s="41">
        <v>33191</v>
      </c>
    </row>
    <row r="6" spans="1:14">
      <c r="B6" s="50" t="s">
        <v>248</v>
      </c>
      <c r="C6" s="51">
        <v>43488</v>
      </c>
      <c r="D6" s="51">
        <v>47458</v>
      </c>
    </row>
    <row r="7" spans="1:14">
      <c r="B7" s="45" t="s">
        <v>52</v>
      </c>
      <c r="C7" s="40" t="s">
        <v>49</v>
      </c>
      <c r="D7" s="40" t="s">
        <v>50</v>
      </c>
    </row>
    <row r="8" spans="1:14">
      <c r="B8" s="46" t="s">
        <v>35</v>
      </c>
      <c r="C8" s="43">
        <v>1.0991537895511405E-2</v>
      </c>
      <c r="D8" s="43">
        <v>1.1652408445362215E-2</v>
      </c>
    </row>
    <row r="9" spans="1:14">
      <c r="B9" s="46" t="s">
        <v>77</v>
      </c>
      <c r="C9" s="43">
        <v>0.48822663723325976</v>
      </c>
      <c r="D9" s="43">
        <v>0.28897130093977835</v>
      </c>
    </row>
    <row r="10" spans="1:14">
      <c r="B10" s="47" t="s">
        <v>243</v>
      </c>
      <c r="C10" s="44">
        <v>0.5007818248712288</v>
      </c>
      <c r="D10" s="44">
        <v>0.69937629061485951</v>
      </c>
    </row>
    <row r="11" spans="1:14">
      <c r="B11" s="39" t="s">
        <v>290</v>
      </c>
    </row>
    <row r="12" spans="1:14" ht="25" customHeight="1">
      <c r="B12" s="231" t="s">
        <v>244</v>
      </c>
      <c r="C12" s="231"/>
      <c r="D12" s="231"/>
      <c r="E12" s="231"/>
      <c r="F12" s="231"/>
      <c r="G12" s="231"/>
    </row>
  </sheetData>
  <mergeCells count="1">
    <mergeCell ref="B12:G12"/>
  </mergeCells>
  <hyperlinks>
    <hyperlink ref="A1" location="Index!A1" display="Index" xr:uid="{8330EC53-7F12-4E2E-9B0A-4EDADBED1259}"/>
  </hyperlinks>
  <pageMargins left="0.7" right="0.7" top="0.75" bottom="0.75" header="0.3" footer="0.3"/>
  <pageSetup paperSize="9" orientation="landscape" r:id="rId1"/>
  <headerFooter>
    <oddFooter>&amp;L&amp;1#&amp;"Arial"&amp;11&amp;KA80000PROTECTED: CABINET-IN-CONFIDENCE</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71704-93AF-4C50-80B4-EB372E71DB82}">
  <dimension ref="A1:N23"/>
  <sheetViews>
    <sheetView showGridLines="0" zoomScaleNormal="100" zoomScaleSheetLayoutView="220" workbookViewId="0">
      <selection activeCell="C45" sqref="C45"/>
    </sheetView>
  </sheetViews>
  <sheetFormatPr defaultRowHeight="14.5"/>
  <cols>
    <col min="2" max="2" width="60.453125" customWidth="1"/>
    <col min="3" max="3" width="9.453125" bestFit="1" customWidth="1"/>
    <col min="4" max="4" width="9.1796875" bestFit="1" customWidth="1"/>
    <col min="14" max="14" width="8.453125" customWidth="1"/>
  </cols>
  <sheetData>
    <row r="1" spans="1:14">
      <c r="A1" s="7" t="s">
        <v>0</v>
      </c>
      <c r="B1" s="179" t="s">
        <v>250</v>
      </c>
      <c r="C1" s="12"/>
      <c r="D1" s="12"/>
      <c r="N1" s="7"/>
    </row>
    <row r="2" spans="1:14">
      <c r="B2" s="48" t="s">
        <v>53</v>
      </c>
      <c r="C2" s="49" t="s">
        <v>49</v>
      </c>
      <c r="D2" s="49" t="s">
        <v>50</v>
      </c>
    </row>
    <row r="3" spans="1:14">
      <c r="B3" s="46" t="s">
        <v>35</v>
      </c>
      <c r="C3" s="41">
        <v>42</v>
      </c>
      <c r="D3" s="41">
        <v>59</v>
      </c>
      <c r="E3" s="41"/>
      <c r="F3" s="41"/>
      <c r="G3" s="10"/>
      <c r="H3" s="10"/>
    </row>
    <row r="4" spans="1:14">
      <c r="B4" s="46" t="s">
        <v>77</v>
      </c>
      <c r="C4" s="41">
        <v>3272</v>
      </c>
      <c r="D4" s="41">
        <v>2622</v>
      </c>
      <c r="E4" s="41"/>
      <c r="F4" s="41"/>
      <c r="G4" s="10"/>
      <c r="H4" s="10"/>
    </row>
    <row r="5" spans="1:14">
      <c r="B5" s="46" t="s">
        <v>243</v>
      </c>
      <c r="C5" s="41">
        <v>3033</v>
      </c>
      <c r="D5" s="41">
        <v>4379</v>
      </c>
      <c r="E5" s="41"/>
      <c r="F5" s="41"/>
      <c r="G5" s="10"/>
      <c r="H5" s="10"/>
    </row>
    <row r="6" spans="1:14">
      <c r="B6" s="65" t="s">
        <v>88</v>
      </c>
      <c r="C6" s="66">
        <v>6347</v>
      </c>
      <c r="D6" s="66">
        <v>7060</v>
      </c>
    </row>
    <row r="7" spans="1:14">
      <c r="B7" s="50" t="s">
        <v>51</v>
      </c>
      <c r="C7" s="51">
        <v>43488</v>
      </c>
      <c r="D7" s="51">
        <v>47458</v>
      </c>
    </row>
    <row r="8" spans="1:14">
      <c r="B8" s="45" t="s">
        <v>54</v>
      </c>
      <c r="C8" s="40" t="s">
        <v>49</v>
      </c>
      <c r="D8" s="40" t="s">
        <v>50</v>
      </c>
    </row>
    <row r="9" spans="1:14">
      <c r="B9" s="46" t="s">
        <v>35</v>
      </c>
      <c r="C9" s="43">
        <v>6.6172995115802739E-3</v>
      </c>
      <c r="D9" s="43">
        <v>8.3569405099150149E-3</v>
      </c>
    </row>
    <row r="10" spans="1:14">
      <c r="B10" s="46" t="s">
        <v>77</v>
      </c>
      <c r="C10" s="43">
        <v>0.5155191429021585</v>
      </c>
      <c r="D10" s="43">
        <v>0.37138810198300282</v>
      </c>
    </row>
    <row r="11" spans="1:14">
      <c r="B11" s="47" t="s">
        <v>243</v>
      </c>
      <c r="C11" s="44">
        <v>0.4778635575862612</v>
      </c>
      <c r="D11" s="44">
        <v>0.62025495750708215</v>
      </c>
    </row>
    <row r="12" spans="1:14" ht="17.25" customHeight="1">
      <c r="B12" s="45" t="s">
        <v>55</v>
      </c>
      <c r="C12" s="40" t="s">
        <v>49</v>
      </c>
      <c r="D12" s="40" t="s">
        <v>50</v>
      </c>
    </row>
    <row r="13" spans="1:14">
      <c r="B13" s="46" t="s">
        <v>35</v>
      </c>
      <c r="C13" s="43">
        <v>8.7866108786610872E-2</v>
      </c>
      <c r="D13" s="43">
        <v>0.10669077757685352</v>
      </c>
    </row>
    <row r="14" spans="1:14">
      <c r="B14" s="46" t="s">
        <v>77</v>
      </c>
      <c r="C14" s="43">
        <v>0.15410700828937454</v>
      </c>
      <c r="D14" s="43">
        <v>0.19119148315589909</v>
      </c>
    </row>
    <row r="15" spans="1:14">
      <c r="B15" s="47" t="s">
        <v>243</v>
      </c>
      <c r="C15" s="44">
        <v>0.13926898705115254</v>
      </c>
      <c r="D15" s="44">
        <v>0.13193335542767617</v>
      </c>
    </row>
    <row r="16" spans="1:14">
      <c r="B16" s="39" t="s">
        <v>290</v>
      </c>
    </row>
    <row r="17" spans="2:2">
      <c r="B17" s="67" t="s">
        <v>289</v>
      </c>
    </row>
    <row r="18" spans="2:2">
      <c r="B18" s="67" t="s">
        <v>244</v>
      </c>
    </row>
    <row r="23" spans="2:2">
      <c r="B23" s="67"/>
    </row>
  </sheetData>
  <hyperlinks>
    <hyperlink ref="A1" location="Index!A1" display="Index" xr:uid="{74DA5685-B83D-474C-9D3C-2FA1B60D5FFD}"/>
  </hyperlinks>
  <pageMargins left="0.7" right="0.7" top="0.75" bottom="0.75" header="0.3" footer="0.3"/>
  <pageSetup paperSize="9" scale="91" orientation="landscape" r:id="rId1"/>
  <headerFooter>
    <oddFooter>&amp;L&amp;1#&amp;"Arial"&amp;11&amp;KA80000PROTECTED: CABINET-IN-CONFIDENCE</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8D2786-0061-43A5-8287-A220A769B007}">
  <dimension ref="A1:K30"/>
  <sheetViews>
    <sheetView showGridLines="0" zoomScaleNormal="100" zoomScaleSheetLayoutView="145" workbookViewId="0">
      <selection activeCell="C45" sqref="C45"/>
    </sheetView>
  </sheetViews>
  <sheetFormatPr defaultRowHeight="14.5"/>
  <cols>
    <col min="1" max="1" width="5.81640625" customWidth="1"/>
    <col min="2" max="2" width="47" customWidth="1"/>
    <col min="3" max="3" width="10.1796875" bestFit="1" customWidth="1"/>
    <col min="4" max="4" width="14.7265625" bestFit="1" customWidth="1"/>
    <col min="5" max="5" width="10.26953125" bestFit="1" customWidth="1"/>
    <col min="6" max="6" width="9" bestFit="1" customWidth="1"/>
    <col min="7" max="7" width="2.26953125" style="77" customWidth="1"/>
    <col min="8" max="8" width="10.1796875" bestFit="1" customWidth="1"/>
    <col min="9" max="9" width="14.7265625" bestFit="1" customWidth="1"/>
    <col min="10" max="10" width="10.26953125" bestFit="1" customWidth="1"/>
    <col min="11" max="11" width="9" bestFit="1" customWidth="1"/>
    <col min="13" max="13" width="34" customWidth="1"/>
  </cols>
  <sheetData>
    <row r="1" spans="1:11">
      <c r="A1" s="7" t="s">
        <v>0</v>
      </c>
      <c r="B1" s="178" t="s">
        <v>246</v>
      </c>
      <c r="C1" s="38"/>
      <c r="D1" s="38"/>
      <c r="E1" s="38"/>
      <c r="F1" s="38"/>
      <c r="G1" s="38"/>
      <c r="H1" s="38"/>
      <c r="I1" s="38"/>
      <c r="J1" s="38"/>
      <c r="K1" s="38"/>
    </row>
    <row r="2" spans="1:11">
      <c r="B2" s="232"/>
      <c r="C2" s="234">
        <v>2017</v>
      </c>
      <c r="D2" s="234"/>
      <c r="E2" s="234"/>
      <c r="F2" s="234"/>
      <c r="G2" s="176"/>
      <c r="H2" s="234">
        <v>2018</v>
      </c>
      <c r="I2" s="234"/>
      <c r="J2" s="234"/>
      <c r="K2" s="234"/>
    </row>
    <row r="3" spans="1:11">
      <c r="B3" s="233"/>
      <c r="C3" s="177" t="s">
        <v>35</v>
      </c>
      <c r="D3" s="177" t="s">
        <v>77</v>
      </c>
      <c r="E3" s="177" t="s">
        <v>57</v>
      </c>
      <c r="F3" s="177" t="s">
        <v>58</v>
      </c>
      <c r="G3" s="177"/>
      <c r="H3" s="177" t="s">
        <v>35</v>
      </c>
      <c r="I3" s="177" t="s">
        <v>77</v>
      </c>
      <c r="J3" s="177" t="s">
        <v>57</v>
      </c>
      <c r="K3" s="177" t="s">
        <v>58</v>
      </c>
    </row>
    <row r="4" spans="1:11">
      <c r="B4" s="68" t="s">
        <v>59</v>
      </c>
      <c r="C4" s="52">
        <v>2</v>
      </c>
      <c r="D4" s="214">
        <v>166</v>
      </c>
      <c r="E4" s="52">
        <v>3</v>
      </c>
      <c r="F4" s="214">
        <v>209</v>
      </c>
      <c r="G4" s="52"/>
      <c r="H4" s="52">
        <v>2</v>
      </c>
      <c r="I4" s="214">
        <v>180</v>
      </c>
      <c r="J4" s="52">
        <v>2</v>
      </c>
      <c r="K4" s="214">
        <v>165</v>
      </c>
    </row>
    <row r="5" spans="1:11">
      <c r="B5" s="68" t="s">
        <v>60</v>
      </c>
      <c r="C5" s="52">
        <v>25</v>
      </c>
      <c r="D5" s="214">
        <v>451</v>
      </c>
      <c r="E5" s="52">
        <v>10</v>
      </c>
      <c r="F5" s="214">
        <v>240</v>
      </c>
      <c r="G5" s="52"/>
      <c r="H5" s="52">
        <v>35</v>
      </c>
      <c r="I5" s="214">
        <v>519</v>
      </c>
      <c r="J5" s="52">
        <v>9</v>
      </c>
      <c r="K5" s="214">
        <v>172</v>
      </c>
    </row>
    <row r="6" spans="1:11">
      <c r="B6" s="68" t="s">
        <v>61</v>
      </c>
      <c r="C6" s="52">
        <v>20</v>
      </c>
      <c r="D6" s="214">
        <v>1401</v>
      </c>
      <c r="E6" s="52">
        <v>65</v>
      </c>
      <c r="F6" s="214">
        <v>3228</v>
      </c>
      <c r="G6" s="52"/>
      <c r="H6" s="52">
        <v>18</v>
      </c>
      <c r="I6" s="214">
        <v>1515</v>
      </c>
      <c r="J6" s="52">
        <v>63</v>
      </c>
      <c r="K6" s="214">
        <v>3068</v>
      </c>
    </row>
    <row r="7" spans="1:11">
      <c r="B7" s="68" t="s">
        <v>62</v>
      </c>
      <c r="C7" s="52">
        <v>12</v>
      </c>
      <c r="D7" s="214">
        <v>428</v>
      </c>
      <c r="E7" s="52">
        <v>12</v>
      </c>
      <c r="F7" s="214">
        <v>229</v>
      </c>
      <c r="G7" s="52"/>
      <c r="H7" s="52">
        <v>10</v>
      </c>
      <c r="I7" s="214">
        <v>475</v>
      </c>
      <c r="J7" s="52">
        <v>15</v>
      </c>
      <c r="K7" s="214">
        <v>167</v>
      </c>
    </row>
    <row r="8" spans="1:11">
      <c r="B8" s="68" t="s">
        <v>63</v>
      </c>
      <c r="C8" s="52">
        <v>4</v>
      </c>
      <c r="D8" s="214">
        <v>216</v>
      </c>
      <c r="E8" s="52">
        <v>5</v>
      </c>
      <c r="F8" s="214">
        <v>109</v>
      </c>
      <c r="G8" s="52"/>
      <c r="H8" s="52">
        <v>7</v>
      </c>
      <c r="I8" s="214">
        <v>262</v>
      </c>
      <c r="J8" s="52">
        <v>6</v>
      </c>
      <c r="K8" s="214">
        <v>63</v>
      </c>
    </row>
    <row r="9" spans="1:11">
      <c r="B9" s="68" t="s">
        <v>64</v>
      </c>
      <c r="C9" s="52">
        <v>13</v>
      </c>
      <c r="D9" s="214">
        <v>87</v>
      </c>
      <c r="E9" s="52">
        <v>1</v>
      </c>
      <c r="F9" s="214">
        <v>118</v>
      </c>
      <c r="G9" s="52"/>
      <c r="H9" s="52">
        <v>13</v>
      </c>
      <c r="I9" s="214">
        <v>100</v>
      </c>
      <c r="J9" s="52">
        <v>2</v>
      </c>
      <c r="K9" s="214">
        <v>118</v>
      </c>
    </row>
    <row r="10" spans="1:11">
      <c r="B10" s="68" t="s">
        <v>65</v>
      </c>
      <c r="C10" s="52">
        <v>0</v>
      </c>
      <c r="D10" s="214">
        <v>58</v>
      </c>
      <c r="E10" s="52">
        <v>6</v>
      </c>
      <c r="F10" s="214">
        <v>31</v>
      </c>
      <c r="G10" s="52"/>
      <c r="H10" s="52">
        <v>0</v>
      </c>
      <c r="I10" s="214">
        <v>76</v>
      </c>
      <c r="J10" s="52">
        <v>7</v>
      </c>
      <c r="K10" s="214">
        <v>18</v>
      </c>
    </row>
    <row r="11" spans="1:11">
      <c r="B11" s="68" t="s">
        <v>66</v>
      </c>
      <c r="C11" s="52">
        <v>0</v>
      </c>
      <c r="D11" s="214">
        <v>32</v>
      </c>
      <c r="E11" s="52">
        <v>1</v>
      </c>
      <c r="F11" s="214">
        <v>62</v>
      </c>
      <c r="G11" s="52"/>
      <c r="H11" s="52">
        <v>0</v>
      </c>
      <c r="I11" s="214">
        <v>39</v>
      </c>
      <c r="J11" s="52">
        <v>0</v>
      </c>
      <c r="K11" s="214">
        <v>54</v>
      </c>
    </row>
    <row r="12" spans="1:11">
      <c r="B12" s="54" t="s">
        <v>67</v>
      </c>
      <c r="C12" s="55">
        <v>76</v>
      </c>
      <c r="D12" s="215">
        <v>2839</v>
      </c>
      <c r="E12" s="55">
        <v>103</v>
      </c>
      <c r="F12" s="215">
        <v>4226</v>
      </c>
      <c r="G12" s="55"/>
      <c r="H12" s="55">
        <v>85</v>
      </c>
      <c r="I12" s="215">
        <v>3166</v>
      </c>
      <c r="J12" s="55">
        <v>104</v>
      </c>
      <c r="K12" s="215">
        <v>3825</v>
      </c>
    </row>
    <row r="13" spans="1:11">
      <c r="B13" s="39" t="s">
        <v>80</v>
      </c>
      <c r="C13" s="57"/>
      <c r="D13" s="57"/>
      <c r="E13" s="57"/>
      <c r="F13" s="57"/>
      <c r="G13" s="57"/>
      <c r="H13" s="57"/>
      <c r="I13" s="57"/>
      <c r="J13" s="57"/>
      <c r="K13" s="57"/>
    </row>
    <row r="14" spans="1:11">
      <c r="B14" s="39" t="s">
        <v>241</v>
      </c>
      <c r="C14" s="57"/>
      <c r="D14" s="57"/>
      <c r="E14" s="57"/>
      <c r="F14" s="57"/>
      <c r="G14" s="57"/>
      <c r="H14" s="57"/>
      <c r="I14" s="57"/>
      <c r="J14" s="57"/>
      <c r="K14" s="57"/>
    </row>
    <row r="15" spans="1:11">
      <c r="B15" s="52"/>
      <c r="C15" s="175"/>
      <c r="D15" s="175"/>
      <c r="E15" s="175"/>
      <c r="F15" s="175"/>
      <c r="G15" s="175"/>
      <c r="H15" s="175"/>
      <c r="I15" s="175"/>
      <c r="J15" s="175"/>
      <c r="K15" s="175"/>
    </row>
    <row r="16" spans="1:11">
      <c r="B16" s="178" t="s">
        <v>245</v>
      </c>
      <c r="C16" s="42"/>
      <c r="D16" s="42"/>
      <c r="E16" s="42"/>
      <c r="F16" s="42"/>
      <c r="G16" s="42"/>
      <c r="H16" s="42"/>
      <c r="I16" s="42"/>
      <c r="J16" s="42"/>
      <c r="K16" s="42"/>
    </row>
    <row r="17" spans="2:11">
      <c r="B17" s="232"/>
      <c r="C17" s="234">
        <v>2017</v>
      </c>
      <c r="D17" s="234"/>
      <c r="E17" s="234"/>
      <c r="F17" s="234"/>
      <c r="G17" s="176"/>
      <c r="H17" s="234">
        <v>2018</v>
      </c>
      <c r="I17" s="234"/>
      <c r="J17" s="234"/>
      <c r="K17" s="234"/>
    </row>
    <row r="18" spans="2:11">
      <c r="B18" s="233"/>
      <c r="C18" s="177" t="s">
        <v>35</v>
      </c>
      <c r="D18" s="177" t="s">
        <v>77</v>
      </c>
      <c r="E18" s="177" t="s">
        <v>57</v>
      </c>
      <c r="F18" s="177" t="s">
        <v>58</v>
      </c>
      <c r="G18" s="177"/>
      <c r="H18" s="177" t="s">
        <v>35</v>
      </c>
      <c r="I18" s="177" t="s">
        <v>77</v>
      </c>
      <c r="J18" s="177" t="s">
        <v>57</v>
      </c>
      <c r="K18" s="177" t="s">
        <v>58</v>
      </c>
    </row>
    <row r="19" spans="2:11">
      <c r="B19" s="68" t="s">
        <v>59</v>
      </c>
      <c r="C19" s="53">
        <v>5.263157894736842E-3</v>
      </c>
      <c r="D19" s="53">
        <v>0.43684210526315792</v>
      </c>
      <c r="E19" s="53">
        <v>7.8947368421052634E-3</v>
      </c>
      <c r="F19" s="53">
        <v>0.55000000000000004</v>
      </c>
      <c r="G19" s="53"/>
      <c r="H19" s="53">
        <v>5.7306590257879654E-3</v>
      </c>
      <c r="I19" s="53">
        <v>0.51575931232091687</v>
      </c>
      <c r="J19" s="53">
        <v>5.7306590257879654E-3</v>
      </c>
      <c r="K19" s="53">
        <v>0.47277936962750716</v>
      </c>
    </row>
    <row r="20" spans="2:11">
      <c r="B20" s="68" t="s">
        <v>60</v>
      </c>
      <c r="C20" s="53">
        <v>3.4435261707988982E-2</v>
      </c>
      <c r="D20" s="53">
        <v>0.62121212121212122</v>
      </c>
      <c r="E20" s="53">
        <v>1.3774104683195593E-2</v>
      </c>
      <c r="F20" s="53">
        <v>0.33057851239669422</v>
      </c>
      <c r="G20" s="53"/>
      <c r="H20" s="53">
        <v>4.7619047619047616E-2</v>
      </c>
      <c r="I20" s="53">
        <v>0.70612244897959187</v>
      </c>
      <c r="J20" s="53">
        <v>1.2244897959183673E-2</v>
      </c>
      <c r="K20" s="53">
        <v>0.23401360544217686</v>
      </c>
    </row>
    <row r="21" spans="2:11">
      <c r="B21" s="68" t="s">
        <v>61</v>
      </c>
      <c r="C21" s="53">
        <v>4.2426813746287654E-3</v>
      </c>
      <c r="D21" s="53">
        <v>0.29719983029274499</v>
      </c>
      <c r="E21" s="53">
        <v>1.3788714467543487E-2</v>
      </c>
      <c r="F21" s="53">
        <v>0.68476877386508272</v>
      </c>
      <c r="G21" s="53"/>
      <c r="H21" s="53">
        <v>3.8593481989708405E-3</v>
      </c>
      <c r="I21" s="53">
        <v>0.32482847341337906</v>
      </c>
      <c r="J21" s="53">
        <v>1.3507718696397941E-2</v>
      </c>
      <c r="K21" s="53">
        <v>0.65780445969125212</v>
      </c>
    </row>
    <row r="22" spans="2:11">
      <c r="B22" s="68" t="s">
        <v>62</v>
      </c>
      <c r="C22" s="53">
        <v>1.7621145374449341E-2</v>
      </c>
      <c r="D22" s="53">
        <v>0.62848751835535976</v>
      </c>
      <c r="E22" s="53">
        <v>1.7621145374449341E-2</v>
      </c>
      <c r="F22" s="53">
        <v>0.33627019089574156</v>
      </c>
      <c r="G22" s="53"/>
      <c r="H22" s="53">
        <v>1.4992503748125937E-2</v>
      </c>
      <c r="I22" s="53">
        <v>0.71214392803598203</v>
      </c>
      <c r="J22" s="53">
        <v>2.2488755622188907E-2</v>
      </c>
      <c r="K22" s="53">
        <v>0.25037481259370314</v>
      </c>
    </row>
    <row r="23" spans="2:11">
      <c r="B23" s="68" t="s">
        <v>63</v>
      </c>
      <c r="C23" s="53">
        <v>1.1976047904191617E-2</v>
      </c>
      <c r="D23" s="53">
        <v>0.6467065868263473</v>
      </c>
      <c r="E23" s="53">
        <v>1.4970059880239521E-2</v>
      </c>
      <c r="F23" s="53">
        <v>0.32634730538922158</v>
      </c>
      <c r="G23" s="53"/>
      <c r="H23" s="53">
        <v>2.0710059171597635E-2</v>
      </c>
      <c r="I23" s="53">
        <v>0.7751479289940828</v>
      </c>
      <c r="J23" s="53">
        <v>1.7751479289940829E-2</v>
      </c>
      <c r="K23" s="53">
        <v>0.18639053254437871</v>
      </c>
    </row>
    <row r="24" spans="2:11">
      <c r="B24" s="68" t="s">
        <v>64</v>
      </c>
      <c r="C24" s="53">
        <v>5.9360730593607303E-2</v>
      </c>
      <c r="D24" s="53">
        <v>0.39726027397260272</v>
      </c>
      <c r="E24" s="53">
        <v>4.5662100456621002E-3</v>
      </c>
      <c r="F24" s="53">
        <v>0.53881278538812782</v>
      </c>
      <c r="G24" s="53"/>
      <c r="H24" s="53">
        <v>5.5793991416309016E-2</v>
      </c>
      <c r="I24" s="53">
        <v>0.42918454935622319</v>
      </c>
      <c r="J24" s="53">
        <v>8.5836909871244635E-3</v>
      </c>
      <c r="K24" s="53">
        <v>0.50643776824034337</v>
      </c>
    </row>
    <row r="25" spans="2:11">
      <c r="B25" s="68" t="s">
        <v>65</v>
      </c>
      <c r="C25" s="53">
        <v>0</v>
      </c>
      <c r="D25" s="53">
        <v>0.61052631578947369</v>
      </c>
      <c r="E25" s="53">
        <v>6.3157894736842107E-2</v>
      </c>
      <c r="F25" s="53">
        <v>0.32631578947368423</v>
      </c>
      <c r="G25" s="53"/>
      <c r="H25" s="53">
        <v>0</v>
      </c>
      <c r="I25" s="53">
        <v>0.75247524752475248</v>
      </c>
      <c r="J25" s="53">
        <v>6.9306930693069313E-2</v>
      </c>
      <c r="K25" s="53">
        <v>0.17821782178217821</v>
      </c>
    </row>
    <row r="26" spans="2:11">
      <c r="B26" s="68" t="s">
        <v>66</v>
      </c>
      <c r="C26" s="53">
        <v>0</v>
      </c>
      <c r="D26" s="53">
        <v>0.33684210526315789</v>
      </c>
      <c r="E26" s="53">
        <v>1.0526315789473684E-2</v>
      </c>
      <c r="F26" s="53">
        <v>0.65263157894736845</v>
      </c>
      <c r="G26" s="53"/>
      <c r="H26" s="53">
        <v>0</v>
      </c>
      <c r="I26" s="53">
        <v>0.41935483870967744</v>
      </c>
      <c r="J26" s="53">
        <v>0</v>
      </c>
      <c r="K26" s="53">
        <v>0.58064516129032262</v>
      </c>
    </row>
    <row r="27" spans="2:11">
      <c r="B27" s="54" t="s">
        <v>67</v>
      </c>
      <c r="C27" s="56">
        <v>1.0491441192711209E-2</v>
      </c>
      <c r="D27" s="56">
        <v>0.39191054665930425</v>
      </c>
      <c r="E27" s="56">
        <v>1.4218663721700718E-2</v>
      </c>
      <c r="F27" s="56">
        <v>0.58337934842628381</v>
      </c>
      <c r="G27" s="56"/>
      <c r="H27" s="56">
        <v>1.1838440111420613E-2</v>
      </c>
      <c r="I27" s="56">
        <v>0.44094707520891363</v>
      </c>
      <c r="J27" s="56">
        <v>1.4484679665738161E-2</v>
      </c>
      <c r="K27" s="56">
        <v>0.53272980501392753</v>
      </c>
    </row>
    <row r="28" spans="2:11">
      <c r="B28" s="39" t="s">
        <v>290</v>
      </c>
    </row>
    <row r="29" spans="2:11">
      <c r="B29" s="39" t="s">
        <v>241</v>
      </c>
    </row>
    <row r="30" spans="2:11">
      <c r="B30" s="39"/>
    </row>
  </sheetData>
  <mergeCells count="6">
    <mergeCell ref="B2:B3"/>
    <mergeCell ref="C2:F2"/>
    <mergeCell ref="H2:K2"/>
    <mergeCell ref="B17:B18"/>
    <mergeCell ref="C17:F17"/>
    <mergeCell ref="H17:K17"/>
  </mergeCells>
  <hyperlinks>
    <hyperlink ref="P1" location="Index!A1" display="Index" xr:uid="{71472859-091B-41F4-ADAC-202329B882B8}"/>
    <hyperlink ref="A1" location="Index!A1" display="Index" xr:uid="{43BED63E-8056-4AA3-8E98-3EE01345DF8A}"/>
  </hyperlinks>
  <pageMargins left="0.7" right="0.7" top="0.75" bottom="0.75" header="0.3" footer="0.3"/>
  <pageSetup paperSize="9" scale="89" orientation="landscape" r:id="rId1"/>
  <headerFooter>
    <oddFooter>&amp;L&amp;1#&amp;"Arial"&amp;11&amp;KA80000PROTECTED: CABINET-IN-CONFIDENCE</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7C0029-2989-46D1-B88C-CAD2F4ED54C2}">
  <dimension ref="A1:M21"/>
  <sheetViews>
    <sheetView showGridLines="0" zoomScaleNormal="100" zoomScaleSheetLayoutView="235" workbookViewId="0">
      <selection activeCell="G18" sqref="G5:G18"/>
    </sheetView>
  </sheetViews>
  <sheetFormatPr defaultColWidth="9.1796875" defaultRowHeight="14.5"/>
  <cols>
    <col min="1" max="1" width="6.26953125" style="77" customWidth="1"/>
    <col min="2" max="2" width="18.7265625" style="77" customWidth="1"/>
    <col min="3" max="3" width="15.7265625" style="77" customWidth="1"/>
    <col min="4" max="4" width="2.54296875" style="77" customWidth="1"/>
    <col min="5" max="5" width="12.1796875" style="77" customWidth="1"/>
    <col min="6" max="6" width="3" style="77" customWidth="1"/>
    <col min="7" max="7" width="14.54296875" style="77" customWidth="1"/>
    <col min="8" max="8" width="12.1796875" style="77" customWidth="1"/>
    <col min="9" max="10" width="9.1796875" style="77"/>
    <col min="11" max="11" width="13.7265625" style="77" customWidth="1"/>
    <col min="12" max="16384" width="9.1796875" style="77"/>
  </cols>
  <sheetData>
    <row r="1" spans="1:13">
      <c r="A1" s="7" t="s">
        <v>0</v>
      </c>
      <c r="B1" s="178" t="s">
        <v>136</v>
      </c>
      <c r="C1" s="79"/>
      <c r="D1" s="79"/>
      <c r="E1" s="79"/>
      <c r="F1" s="79"/>
      <c r="G1" s="79"/>
      <c r="M1" s="7"/>
    </row>
    <row r="2" spans="1:13" ht="24">
      <c r="B2" s="26" t="s">
        <v>137</v>
      </c>
      <c r="C2" s="26" t="s">
        <v>115</v>
      </c>
      <c r="D2" s="21"/>
      <c r="E2" s="210" t="s">
        <v>117</v>
      </c>
      <c r="F2" s="21"/>
      <c r="G2" s="210" t="s">
        <v>118</v>
      </c>
    </row>
    <row r="3" spans="1:13">
      <c r="B3" s="26" t="s">
        <v>116</v>
      </c>
      <c r="C3" s="26" t="s">
        <v>116</v>
      </c>
      <c r="D3" s="26"/>
      <c r="E3" s="26" t="s">
        <v>134</v>
      </c>
      <c r="F3" s="26"/>
      <c r="G3" s="26" t="s">
        <v>135</v>
      </c>
    </row>
    <row r="4" spans="1:13">
      <c r="B4" s="78" t="s">
        <v>119</v>
      </c>
      <c r="C4" s="30">
        <v>0</v>
      </c>
      <c r="D4" s="78"/>
      <c r="E4" s="78">
        <v>123</v>
      </c>
      <c r="F4" s="78"/>
      <c r="G4" s="76">
        <v>0</v>
      </c>
    </row>
    <row r="5" spans="1:13">
      <c r="B5" s="78" t="s">
        <v>120</v>
      </c>
      <c r="C5" s="30">
        <v>75</v>
      </c>
      <c r="D5" s="78"/>
      <c r="E5" s="78">
        <v>738</v>
      </c>
      <c r="F5" s="78"/>
      <c r="G5" s="218">
        <f>SUM(E5*C5)/1000000</f>
        <v>5.5350000000000003E-2</v>
      </c>
      <c r="H5" s="218"/>
    </row>
    <row r="6" spans="1:13">
      <c r="B6" s="78" t="s">
        <v>121</v>
      </c>
      <c r="C6" s="30">
        <v>225</v>
      </c>
      <c r="D6" s="78"/>
      <c r="E6" s="78">
        <v>747</v>
      </c>
      <c r="F6" s="78"/>
      <c r="G6" s="218">
        <f t="shared" ref="G6:G17" si="0">SUM(E6*C6)/1000000</f>
        <v>0.168075</v>
      </c>
      <c r="H6" s="218"/>
    </row>
    <row r="7" spans="1:13">
      <c r="B7" s="78" t="s">
        <v>122</v>
      </c>
      <c r="C7" s="30">
        <v>350</v>
      </c>
      <c r="D7" s="78"/>
      <c r="E7" s="78">
        <v>791</v>
      </c>
      <c r="F7" s="78"/>
      <c r="G7" s="218">
        <f t="shared" si="0"/>
        <v>0.27684999999999998</v>
      </c>
      <c r="H7" s="218"/>
    </row>
    <row r="8" spans="1:13">
      <c r="B8" s="78" t="s">
        <v>123</v>
      </c>
      <c r="C8" s="30">
        <v>450</v>
      </c>
      <c r="D8" s="78"/>
      <c r="E8" s="78">
        <v>980</v>
      </c>
      <c r="F8" s="78"/>
      <c r="G8" s="218">
        <f t="shared" si="0"/>
        <v>0.441</v>
      </c>
      <c r="H8" s="218"/>
    </row>
    <row r="9" spans="1:13">
      <c r="B9" s="78" t="s">
        <v>124</v>
      </c>
      <c r="C9" s="30">
        <v>575</v>
      </c>
      <c r="D9" s="78"/>
      <c r="E9" s="78">
        <v>1610</v>
      </c>
      <c r="F9" s="78"/>
      <c r="G9" s="218">
        <f t="shared" si="0"/>
        <v>0.92574999999999996</v>
      </c>
      <c r="H9" s="218"/>
    </row>
    <row r="10" spans="1:13">
      <c r="B10" s="78" t="s">
        <v>125</v>
      </c>
      <c r="C10" s="30">
        <v>725</v>
      </c>
      <c r="D10" s="78"/>
      <c r="E10" s="78">
        <v>2022</v>
      </c>
      <c r="F10" s="78"/>
      <c r="G10" s="218">
        <f t="shared" si="0"/>
        <v>1.4659500000000001</v>
      </c>
      <c r="H10" s="218"/>
    </row>
    <row r="11" spans="1:13">
      <c r="B11" s="78" t="s">
        <v>126</v>
      </c>
      <c r="C11" s="30">
        <v>900</v>
      </c>
      <c r="D11" s="78"/>
      <c r="E11" s="78">
        <v>2168</v>
      </c>
      <c r="F11" s="78"/>
      <c r="G11" s="218">
        <f t="shared" si="0"/>
        <v>1.9512</v>
      </c>
      <c r="H11" s="218"/>
    </row>
    <row r="12" spans="1:13">
      <c r="B12" s="78" t="s">
        <v>127</v>
      </c>
      <c r="C12" s="30">
        <v>1125</v>
      </c>
      <c r="D12" s="78"/>
      <c r="E12" s="78">
        <v>2078</v>
      </c>
      <c r="F12" s="78"/>
      <c r="G12" s="218">
        <f t="shared" si="0"/>
        <v>2.3377500000000002</v>
      </c>
      <c r="H12" s="218"/>
    </row>
    <row r="13" spans="1:13">
      <c r="B13" s="78" t="s">
        <v>128</v>
      </c>
      <c r="C13" s="30">
        <v>1375</v>
      </c>
      <c r="D13" s="78"/>
      <c r="E13" s="78">
        <v>1248</v>
      </c>
      <c r="F13" s="78"/>
      <c r="G13" s="218">
        <f t="shared" si="0"/>
        <v>1.716</v>
      </c>
      <c r="H13" s="218"/>
    </row>
    <row r="14" spans="1:13">
      <c r="B14" s="78" t="s">
        <v>129</v>
      </c>
      <c r="C14" s="30">
        <v>1625</v>
      </c>
      <c r="D14" s="78"/>
      <c r="E14" s="78">
        <v>915</v>
      </c>
      <c r="F14" s="78"/>
      <c r="G14" s="218">
        <f t="shared" si="0"/>
        <v>1.4868749999999999</v>
      </c>
      <c r="H14" s="218"/>
    </row>
    <row r="15" spans="1:13">
      <c r="B15" s="78" t="s">
        <v>130</v>
      </c>
      <c r="C15" s="30">
        <v>1875</v>
      </c>
      <c r="D15" s="78"/>
      <c r="E15" s="78">
        <v>539</v>
      </c>
      <c r="F15" s="78"/>
      <c r="G15" s="218">
        <f t="shared" si="0"/>
        <v>1.0106250000000001</v>
      </c>
      <c r="H15" s="218"/>
    </row>
    <row r="16" spans="1:13">
      <c r="B16" s="78" t="s">
        <v>131</v>
      </c>
      <c r="C16" s="30">
        <v>2500</v>
      </c>
      <c r="D16" s="78"/>
      <c r="E16" s="78">
        <v>618</v>
      </c>
      <c r="F16" s="78"/>
      <c r="G16" s="218">
        <f t="shared" si="0"/>
        <v>1.5449999999999999</v>
      </c>
      <c r="H16" s="218"/>
    </row>
    <row r="17" spans="2:8">
      <c r="B17" s="78" t="s">
        <v>132</v>
      </c>
      <c r="C17" s="30">
        <v>3000</v>
      </c>
      <c r="D17" s="78"/>
      <c r="E17" s="78">
        <v>338</v>
      </c>
      <c r="F17" s="78"/>
      <c r="G17" s="218">
        <f t="shared" si="0"/>
        <v>1.014</v>
      </c>
      <c r="H17" s="218"/>
    </row>
    <row r="18" spans="2:8">
      <c r="B18" s="80" t="s">
        <v>138</v>
      </c>
      <c r="C18" s="80" t="s">
        <v>82</v>
      </c>
      <c r="D18" s="80"/>
      <c r="E18" s="80" t="s">
        <v>82</v>
      </c>
      <c r="F18" s="80"/>
      <c r="G18" s="218">
        <f>SUM(G5:G17)</f>
        <v>14.394425</v>
      </c>
      <c r="H18" s="218"/>
    </row>
    <row r="19" spans="2:8">
      <c r="B19" s="26" t="s">
        <v>139</v>
      </c>
      <c r="C19" s="81" t="s">
        <v>82</v>
      </c>
      <c r="D19" s="24"/>
      <c r="E19" s="81" t="s">
        <v>82</v>
      </c>
      <c r="F19" s="24"/>
      <c r="G19" s="219">
        <f>(G18*365)/7</f>
        <v>750.56644642857134</v>
      </c>
      <c r="H19" s="218"/>
    </row>
    <row r="20" spans="2:8">
      <c r="B20" s="14" t="s">
        <v>242</v>
      </c>
    </row>
    <row r="21" spans="2:8">
      <c r="B21" s="95" t="s">
        <v>261</v>
      </c>
    </row>
  </sheetData>
  <hyperlinks>
    <hyperlink ref="A1" location="Index!A1" display="Index" xr:uid="{B39C0F5D-11B1-449C-89B2-86C062DC539F}"/>
  </hyperlinks>
  <pageMargins left="0.7" right="0.7" top="0.75" bottom="0.75" header="0.3" footer="0.3"/>
  <pageSetup paperSize="9" orientation="landscape" r:id="rId1"/>
  <headerFooter>
    <oddFooter>&amp;L&amp;1#&amp;"Arial"&amp;11&amp;KA80000PROTECTED: CABINET-IN-CONFIDENCE</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496C8A-60BD-4D8B-90EE-BA0A06BC9765}">
  <dimension ref="A1:J34"/>
  <sheetViews>
    <sheetView showGridLines="0" zoomScaleNormal="100" zoomScaleSheetLayoutView="175" workbookViewId="0">
      <selection activeCell="N8" sqref="N8"/>
    </sheetView>
  </sheetViews>
  <sheetFormatPr defaultColWidth="9.1796875" defaultRowHeight="14.5"/>
  <cols>
    <col min="1" max="1" width="9.1796875" style="77"/>
    <col min="2" max="2" width="24.54296875" style="77" customWidth="1"/>
    <col min="3" max="3" width="18.1796875" style="77" customWidth="1"/>
    <col min="4" max="4" width="2.7265625" style="77" customWidth="1"/>
    <col min="5" max="5" width="10" style="77" customWidth="1"/>
    <col min="6" max="6" width="12.453125" style="77" bestFit="1" customWidth="1"/>
    <col min="7" max="7" width="2.54296875" style="77" customWidth="1"/>
    <col min="8" max="8" width="17" style="77" bestFit="1" customWidth="1"/>
    <col min="9" max="9" width="12.7265625" style="77" bestFit="1" customWidth="1"/>
    <col min="10" max="10" width="10" style="77" customWidth="1"/>
    <col min="11" max="16384" width="9.1796875" style="77"/>
  </cols>
  <sheetData>
    <row r="1" spans="1:9">
      <c r="A1" s="7" t="s">
        <v>0</v>
      </c>
      <c r="B1" s="178" t="s">
        <v>140</v>
      </c>
      <c r="C1" s="79"/>
      <c r="D1" s="79"/>
      <c r="E1" s="79"/>
      <c r="F1" s="79"/>
      <c r="G1" s="79"/>
      <c r="H1" s="79"/>
      <c r="I1" s="79"/>
    </row>
    <row r="2" spans="1:9">
      <c r="B2" s="21"/>
      <c r="C2" s="21"/>
      <c r="D2" s="21"/>
      <c r="E2" s="229" t="s">
        <v>117</v>
      </c>
      <c r="F2" s="229"/>
      <c r="G2" s="21"/>
      <c r="H2" s="229" t="s">
        <v>118</v>
      </c>
      <c r="I2" s="229"/>
    </row>
    <row r="3" spans="1:9">
      <c r="B3" s="26" t="s">
        <v>137</v>
      </c>
      <c r="C3" s="26" t="s">
        <v>115</v>
      </c>
      <c r="D3" s="21"/>
      <c r="E3" s="26" t="s">
        <v>35</v>
      </c>
      <c r="F3" s="26" t="s">
        <v>77</v>
      </c>
      <c r="G3" s="21"/>
      <c r="H3" s="26" t="s">
        <v>35</v>
      </c>
      <c r="I3" s="26" t="s">
        <v>77</v>
      </c>
    </row>
    <row r="4" spans="1:9">
      <c r="B4" s="26" t="s">
        <v>116</v>
      </c>
      <c r="C4" s="26" t="s">
        <v>116</v>
      </c>
      <c r="D4" s="26"/>
      <c r="E4" s="26" t="s">
        <v>255</v>
      </c>
      <c r="F4" s="26" t="s">
        <v>255</v>
      </c>
      <c r="G4" s="26"/>
      <c r="H4" s="26" t="s">
        <v>135</v>
      </c>
      <c r="I4" s="26" t="s">
        <v>135</v>
      </c>
    </row>
    <row r="5" spans="1:9">
      <c r="B5" s="78" t="s">
        <v>119</v>
      </c>
      <c r="C5" s="30">
        <v>0</v>
      </c>
      <c r="D5" s="78"/>
      <c r="E5" s="37">
        <v>123</v>
      </c>
      <c r="F5" s="37">
        <v>16260</v>
      </c>
      <c r="G5" s="78"/>
      <c r="H5" s="76">
        <v>0</v>
      </c>
      <c r="I5" s="76">
        <v>0</v>
      </c>
    </row>
    <row r="6" spans="1:9">
      <c r="B6" s="78" t="s">
        <v>120</v>
      </c>
      <c r="C6" s="30">
        <v>75</v>
      </c>
      <c r="D6" s="78"/>
      <c r="E6" s="37">
        <v>738</v>
      </c>
      <c r="F6" s="37">
        <v>100428</v>
      </c>
      <c r="G6" s="78"/>
      <c r="H6" s="218">
        <f>SUM(E6*C6)/1000000</f>
        <v>5.5350000000000003E-2</v>
      </c>
      <c r="I6" s="76">
        <f>SUM(F6*C6)/1000000</f>
        <v>7.5320999999999998</v>
      </c>
    </row>
    <row r="7" spans="1:9">
      <c r="B7" s="78" t="s">
        <v>121</v>
      </c>
      <c r="C7" s="30">
        <v>225</v>
      </c>
      <c r="D7" s="78"/>
      <c r="E7" s="37">
        <v>747</v>
      </c>
      <c r="F7" s="37">
        <v>115068</v>
      </c>
      <c r="G7" s="78"/>
      <c r="H7" s="218">
        <f t="shared" ref="H7:H18" si="0">SUM(E7*C7)/1000000</f>
        <v>0.168075</v>
      </c>
      <c r="I7" s="76">
        <f t="shared" ref="I7:I18" si="1">SUM(F7*C7)/1000000</f>
        <v>25.8903</v>
      </c>
    </row>
    <row r="8" spans="1:9">
      <c r="B8" s="22" t="s">
        <v>122</v>
      </c>
      <c r="C8" s="75">
        <v>350</v>
      </c>
      <c r="D8" s="22"/>
      <c r="E8" s="82">
        <v>791</v>
      </c>
      <c r="F8" s="82">
        <v>122712</v>
      </c>
      <c r="G8" s="22"/>
      <c r="H8" s="218">
        <f t="shared" si="0"/>
        <v>0.27684999999999998</v>
      </c>
      <c r="I8" s="76">
        <f t="shared" si="1"/>
        <v>42.949199999999998</v>
      </c>
    </row>
    <row r="9" spans="1:9">
      <c r="B9" s="22" t="s">
        <v>123</v>
      </c>
      <c r="C9" s="75">
        <v>450</v>
      </c>
      <c r="D9" s="22"/>
      <c r="E9" s="82">
        <v>980</v>
      </c>
      <c r="F9" s="82">
        <v>144832</v>
      </c>
      <c r="G9" s="22"/>
      <c r="H9" s="218">
        <f t="shared" si="0"/>
        <v>0.441</v>
      </c>
      <c r="I9" s="76">
        <f t="shared" si="1"/>
        <v>65.174400000000006</v>
      </c>
    </row>
    <row r="10" spans="1:9">
      <c r="B10" s="22" t="s">
        <v>124</v>
      </c>
      <c r="C10" s="75">
        <v>575</v>
      </c>
      <c r="D10" s="22"/>
      <c r="E10" s="82">
        <v>1610</v>
      </c>
      <c r="F10" s="82">
        <v>222140</v>
      </c>
      <c r="G10" s="22"/>
      <c r="H10" s="218">
        <f t="shared" si="0"/>
        <v>0.92574999999999996</v>
      </c>
      <c r="I10" s="76">
        <f t="shared" si="1"/>
        <v>127.73050000000001</v>
      </c>
    </row>
    <row r="11" spans="1:9">
      <c r="B11" s="22" t="s">
        <v>125</v>
      </c>
      <c r="C11" s="75">
        <v>725</v>
      </c>
      <c r="D11" s="22"/>
      <c r="E11" s="82">
        <v>2022</v>
      </c>
      <c r="F11" s="82">
        <v>282095</v>
      </c>
      <c r="G11" s="22"/>
      <c r="H11" s="218">
        <f t="shared" si="0"/>
        <v>1.4659500000000001</v>
      </c>
      <c r="I11" s="76">
        <f t="shared" si="1"/>
        <v>204.51887500000001</v>
      </c>
    </row>
    <row r="12" spans="1:9">
      <c r="B12" s="22" t="s">
        <v>126</v>
      </c>
      <c r="C12" s="75">
        <v>900</v>
      </c>
      <c r="D12" s="22"/>
      <c r="E12" s="82">
        <v>2168</v>
      </c>
      <c r="F12" s="82">
        <v>344262</v>
      </c>
      <c r="G12" s="22"/>
      <c r="H12" s="218">
        <f t="shared" si="0"/>
        <v>1.9512</v>
      </c>
      <c r="I12" s="76">
        <f t="shared" si="1"/>
        <v>309.83580000000001</v>
      </c>
    </row>
    <row r="13" spans="1:9">
      <c r="B13" s="22" t="s">
        <v>127</v>
      </c>
      <c r="C13" s="75">
        <v>1125</v>
      </c>
      <c r="D13" s="22"/>
      <c r="E13" s="82">
        <v>2078</v>
      </c>
      <c r="F13" s="82">
        <v>361028</v>
      </c>
      <c r="G13" s="22"/>
      <c r="H13" s="218">
        <f t="shared" si="0"/>
        <v>2.3377500000000002</v>
      </c>
      <c r="I13" s="76">
        <f t="shared" si="1"/>
        <v>406.15649999999999</v>
      </c>
    </row>
    <row r="14" spans="1:9">
      <c r="B14" s="22" t="s">
        <v>128</v>
      </c>
      <c r="C14" s="75">
        <v>1375</v>
      </c>
      <c r="D14" s="22"/>
      <c r="E14" s="82">
        <v>1248</v>
      </c>
      <c r="F14" s="82">
        <v>255339</v>
      </c>
      <c r="G14" s="22"/>
      <c r="H14" s="218">
        <f t="shared" si="0"/>
        <v>1.716</v>
      </c>
      <c r="I14" s="76">
        <f t="shared" si="1"/>
        <v>351.09112499999998</v>
      </c>
    </row>
    <row r="15" spans="1:9">
      <c r="B15" s="22" t="s">
        <v>129</v>
      </c>
      <c r="C15" s="75">
        <v>1625</v>
      </c>
      <c r="D15" s="22"/>
      <c r="E15" s="82">
        <v>915</v>
      </c>
      <c r="F15" s="82">
        <v>210601</v>
      </c>
      <c r="G15" s="22"/>
      <c r="H15" s="218">
        <f t="shared" si="0"/>
        <v>1.4868749999999999</v>
      </c>
      <c r="I15" s="76">
        <f t="shared" si="1"/>
        <v>342.22662500000001</v>
      </c>
    </row>
    <row r="16" spans="1:9">
      <c r="B16" s="22" t="s">
        <v>130</v>
      </c>
      <c r="C16" s="75">
        <v>1875</v>
      </c>
      <c r="D16" s="22"/>
      <c r="E16" s="82">
        <v>539</v>
      </c>
      <c r="F16" s="82">
        <v>143124</v>
      </c>
      <c r="G16" s="22"/>
      <c r="H16" s="218">
        <f t="shared" si="0"/>
        <v>1.0106250000000001</v>
      </c>
      <c r="I16" s="76">
        <f t="shared" si="1"/>
        <v>268.35750000000002</v>
      </c>
    </row>
    <row r="17" spans="2:10">
      <c r="B17" s="22" t="s">
        <v>131</v>
      </c>
      <c r="C17" s="75">
        <v>2500</v>
      </c>
      <c r="D17" s="22"/>
      <c r="E17" s="82">
        <v>618</v>
      </c>
      <c r="F17" s="82">
        <v>206618</v>
      </c>
      <c r="G17" s="22"/>
      <c r="H17" s="218">
        <f t="shared" si="0"/>
        <v>1.5449999999999999</v>
      </c>
      <c r="I17" s="76">
        <f t="shared" si="1"/>
        <v>516.54499999999996</v>
      </c>
    </row>
    <row r="18" spans="2:10">
      <c r="B18" s="22" t="s">
        <v>132</v>
      </c>
      <c r="C18" s="75">
        <v>3000</v>
      </c>
      <c r="D18" s="22"/>
      <c r="E18" s="82">
        <v>338</v>
      </c>
      <c r="F18" s="82">
        <v>128869</v>
      </c>
      <c r="G18" s="22"/>
      <c r="H18" s="218">
        <f t="shared" si="0"/>
        <v>1.014</v>
      </c>
      <c r="I18" s="76">
        <f t="shared" si="1"/>
        <v>386.60700000000003</v>
      </c>
    </row>
    <row r="19" spans="2:10">
      <c r="B19" s="81" t="s">
        <v>133</v>
      </c>
      <c r="C19" s="81" t="s">
        <v>82</v>
      </c>
      <c r="D19" s="81"/>
      <c r="E19" s="208">
        <f>SUM(E5:E18)</f>
        <v>14915</v>
      </c>
      <c r="F19" s="208">
        <f t="shared" ref="F19" si="2">SUM(F5:F18)</f>
        <v>2653376</v>
      </c>
      <c r="G19" s="81"/>
      <c r="H19" s="218">
        <f>SUM(H6:H18)</f>
        <v>14.394425</v>
      </c>
      <c r="I19" s="209">
        <f>SUM(I5:I18)</f>
        <v>3054.6149249999999</v>
      </c>
    </row>
    <row r="20" spans="2:10">
      <c r="B20" s="191"/>
      <c r="C20" s="191"/>
      <c r="D20" s="191"/>
      <c r="E20" s="192"/>
      <c r="F20" s="192"/>
      <c r="G20" s="191"/>
      <c r="H20" s="191"/>
      <c r="I20" s="191"/>
    </row>
    <row r="21" spans="2:10">
      <c r="B21" s="78"/>
      <c r="C21" s="78"/>
      <c r="D21" s="78"/>
      <c r="E21" s="26" t="s">
        <v>35</v>
      </c>
      <c r="F21" s="26" t="s">
        <v>77</v>
      </c>
      <c r="G21" s="21"/>
      <c r="H21" s="26" t="s">
        <v>35</v>
      </c>
      <c r="I21" s="26" t="s">
        <v>77</v>
      </c>
    </row>
    <row r="22" spans="2:10">
      <c r="B22" s="78" t="s">
        <v>272</v>
      </c>
      <c r="C22" s="21"/>
      <c r="D22" s="21"/>
      <c r="E22" s="82" t="s">
        <v>82</v>
      </c>
      <c r="F22" s="82" t="s">
        <v>82</v>
      </c>
      <c r="G22" s="78"/>
      <c r="H22" s="206">
        <f>(H19/E19)*10^6</f>
        <v>965.09721756620843</v>
      </c>
      <c r="I22" s="206">
        <f>(I19/F19)*10^6</f>
        <v>1151.2182687263321</v>
      </c>
    </row>
    <row r="23" spans="2:10">
      <c r="B23" s="78" t="s">
        <v>271</v>
      </c>
      <c r="C23" s="21"/>
      <c r="D23" s="21"/>
      <c r="E23" s="82" t="s">
        <v>82</v>
      </c>
      <c r="F23" s="82" t="s">
        <v>82</v>
      </c>
      <c r="G23" s="78"/>
      <c r="H23" s="206">
        <f>SUM(E19*SUM(I22-H22)*365)/7</f>
        <v>144748335.64134777</v>
      </c>
      <c r="I23" s="206" t="s">
        <v>82</v>
      </c>
    </row>
    <row r="24" spans="2:10">
      <c r="B24" s="78" t="s">
        <v>270</v>
      </c>
      <c r="C24" s="21"/>
      <c r="D24" s="21"/>
      <c r="E24" s="207">
        <v>0.48199999999999998</v>
      </c>
      <c r="F24" s="207">
        <v>0.59799999999999998</v>
      </c>
      <c r="G24" s="78"/>
      <c r="H24" s="82" t="s">
        <v>82</v>
      </c>
      <c r="I24" s="82" t="s">
        <v>82</v>
      </c>
    </row>
    <row r="25" spans="2:10">
      <c r="B25" s="22" t="s">
        <v>269</v>
      </c>
      <c r="C25" s="84"/>
      <c r="D25" s="84"/>
      <c r="E25" s="82">
        <f>E19*SUM(F24/E24)</f>
        <v>18504.502074688797</v>
      </c>
      <c r="F25" s="82">
        <f>F19</f>
        <v>2653376</v>
      </c>
      <c r="G25" s="22"/>
      <c r="H25" s="82" t="s">
        <v>82</v>
      </c>
      <c r="I25" s="82" t="s">
        <v>82</v>
      </c>
      <c r="J25" s="189"/>
    </row>
    <row r="26" spans="2:10">
      <c r="B26" s="84" t="s">
        <v>264</v>
      </c>
      <c r="C26" s="84"/>
      <c r="D26" s="84"/>
      <c r="E26" s="85">
        <f>E25-E19</f>
        <v>3589.5020746887967</v>
      </c>
      <c r="F26" s="82" t="s">
        <v>82</v>
      </c>
      <c r="G26" s="22"/>
      <c r="H26" s="82" t="s">
        <v>82</v>
      </c>
      <c r="I26" s="82" t="s">
        <v>82</v>
      </c>
      <c r="J26" s="189"/>
    </row>
    <row r="27" spans="2:10">
      <c r="B27" s="22" t="s">
        <v>263</v>
      </c>
      <c r="C27" s="84"/>
      <c r="D27" s="84"/>
      <c r="E27" s="82"/>
      <c r="F27" s="82"/>
      <c r="G27" s="22"/>
      <c r="H27" s="206">
        <f>SUM(SUM(SUM(E26)*I22)*365)/7</f>
        <v>215469947.55209669</v>
      </c>
      <c r="I27" s="82" t="s">
        <v>82</v>
      </c>
    </row>
    <row r="28" spans="2:10">
      <c r="B28" s="26" t="s">
        <v>149</v>
      </c>
      <c r="C28" s="26"/>
      <c r="D28" s="26"/>
      <c r="E28" s="83" t="s">
        <v>82</v>
      </c>
      <c r="F28" s="83" t="s">
        <v>82</v>
      </c>
      <c r="G28" s="26"/>
      <c r="H28" s="93">
        <f>H23+H27</f>
        <v>360218283.19344449</v>
      </c>
      <c r="I28" s="83" t="s">
        <v>82</v>
      </c>
    </row>
    <row r="29" spans="2:10">
      <c r="B29" s="14" t="s">
        <v>242</v>
      </c>
    </row>
    <row r="30" spans="2:10">
      <c r="B30" s="95" t="s">
        <v>261</v>
      </c>
    </row>
    <row r="31" spans="2:10">
      <c r="B31" s="95" t="s">
        <v>268</v>
      </c>
    </row>
    <row r="32" spans="2:10">
      <c r="B32" s="95" t="s">
        <v>266</v>
      </c>
    </row>
    <row r="33" spans="2:2">
      <c r="B33" s="190" t="s">
        <v>265</v>
      </c>
    </row>
    <row r="34" spans="2:2">
      <c r="B34" s="190" t="s">
        <v>267</v>
      </c>
    </row>
  </sheetData>
  <mergeCells count="2">
    <mergeCell ref="E2:F2"/>
    <mergeCell ref="H2:I2"/>
  </mergeCells>
  <hyperlinks>
    <hyperlink ref="A1" location="Index!A1" display="Index" xr:uid="{805E3D13-4E40-49EE-814E-FE0258B9DB0B}"/>
  </hyperlinks>
  <pageMargins left="0.7" right="0.7" top="0.75" bottom="0.75" header="0.3" footer="0.3"/>
  <pageSetup paperSize="9" scale="97" orientation="landscape" r:id="rId1"/>
  <headerFooter>
    <oddFooter>&amp;L&amp;1#&amp;"Arial"&amp;11&amp;KA80000PROTECTED: CABINET-IN-CONFIDENCE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8A438-7734-4E73-B542-28AB7C66E0F4}">
  <sheetPr>
    <pageSetUpPr fitToPage="1"/>
  </sheetPr>
  <dimension ref="A1:U36"/>
  <sheetViews>
    <sheetView showGridLines="0" zoomScaleNormal="100" workbookViewId="0">
      <selection activeCell="C45" sqref="C45"/>
    </sheetView>
  </sheetViews>
  <sheetFormatPr defaultRowHeight="14.5"/>
  <cols>
    <col min="2" max="2" width="9.7265625" customWidth="1"/>
    <col min="3" max="3" width="12.7265625" customWidth="1"/>
    <col min="4" max="4" width="11" customWidth="1"/>
    <col min="5" max="5" width="9.54296875" bestFit="1" customWidth="1"/>
    <col min="6" max="6" width="9.1796875" style="77"/>
    <col min="7" max="7" width="7.81640625" customWidth="1"/>
    <col min="8" max="8" width="10.7265625" customWidth="1"/>
    <col min="9" max="9" width="13.26953125" customWidth="1"/>
    <col min="10" max="10" width="9.453125" customWidth="1"/>
    <col min="11" max="11" width="14.26953125" customWidth="1"/>
    <col min="12" max="12" width="6.54296875" bestFit="1" customWidth="1"/>
    <col min="14" max="15" width="11" bestFit="1" customWidth="1"/>
  </cols>
  <sheetData>
    <row r="1" spans="1:17">
      <c r="A1" s="7" t="s">
        <v>0</v>
      </c>
      <c r="B1" s="8" t="s">
        <v>281</v>
      </c>
      <c r="C1" s="17"/>
      <c r="D1" s="17"/>
      <c r="E1" s="9"/>
      <c r="F1" s="9"/>
      <c r="G1" s="9"/>
      <c r="O1" s="7"/>
    </row>
    <row r="2" spans="1:17">
      <c r="B2" s="18"/>
      <c r="C2" s="18"/>
      <c r="D2" s="18"/>
    </row>
    <row r="3" spans="1:17">
      <c r="B3" s="27" t="s">
        <v>146</v>
      </c>
      <c r="C3" s="28"/>
      <c r="D3" s="28"/>
      <c r="G3" s="27" t="s">
        <v>144</v>
      </c>
      <c r="H3" s="28"/>
      <c r="I3" s="28"/>
      <c r="J3" s="79"/>
      <c r="K3" s="77"/>
      <c r="L3" s="77"/>
      <c r="N3" s="77"/>
      <c r="O3" s="77"/>
      <c r="P3" s="101"/>
      <c r="Q3" s="101"/>
    </row>
    <row r="4" spans="1:17">
      <c r="B4" s="26" t="s">
        <v>56</v>
      </c>
      <c r="C4" s="26" t="s">
        <v>35</v>
      </c>
      <c r="D4" s="26" t="s">
        <v>77</v>
      </c>
      <c r="G4" s="26" t="s">
        <v>56</v>
      </c>
      <c r="H4" s="26" t="s">
        <v>35</v>
      </c>
      <c r="I4" s="26" t="s">
        <v>77</v>
      </c>
      <c r="J4" s="90" t="s">
        <v>145</v>
      </c>
      <c r="K4" s="77"/>
      <c r="L4" s="77"/>
      <c r="N4" s="77"/>
      <c r="O4" s="77"/>
      <c r="P4" s="77"/>
      <c r="Q4" s="77"/>
    </row>
    <row r="5" spans="1:17">
      <c r="B5" s="29">
        <v>2006</v>
      </c>
      <c r="C5" s="91">
        <f>SUM(H5*365)/7</f>
        <v>39795.428571428572</v>
      </c>
      <c r="D5" s="91">
        <f>SUM(I5*365)/7</f>
        <v>53363</v>
      </c>
      <c r="E5" s="98"/>
      <c r="F5" s="98"/>
      <c r="G5" s="29">
        <v>2006</v>
      </c>
      <c r="H5" s="91">
        <v>763.2</v>
      </c>
      <c r="I5" s="91">
        <v>1023.4</v>
      </c>
      <c r="J5" s="20">
        <f>SUM(SUM(I5-H5)/I5)*-1</f>
        <v>-0.25425053742427195</v>
      </c>
      <c r="K5" s="77"/>
      <c r="L5" s="77"/>
      <c r="M5" s="77"/>
      <c r="N5" s="77"/>
      <c r="O5" s="77"/>
      <c r="P5" s="77"/>
      <c r="Q5" s="77"/>
    </row>
    <row r="6" spans="1:17">
      <c r="B6" s="29">
        <v>2011</v>
      </c>
      <c r="C6" s="91">
        <f t="shared" ref="C6:C7" si="0">SUM(H6*365)/7</f>
        <v>50161.428571428572</v>
      </c>
      <c r="D6" s="91">
        <f t="shared" ref="D6:D7" si="1">SUM(I6*365)/7</f>
        <v>63510</v>
      </c>
      <c r="E6" s="98"/>
      <c r="F6" s="98"/>
      <c r="G6" s="29">
        <v>2011</v>
      </c>
      <c r="H6" s="91">
        <v>962</v>
      </c>
      <c r="I6" s="91">
        <v>1218</v>
      </c>
      <c r="J6" s="20">
        <f t="shared" ref="J6:J7" si="2">SUM(SUM(I6-H6)/I6)*-1</f>
        <v>-0.21018062397372742</v>
      </c>
      <c r="K6" s="77"/>
      <c r="L6" s="77"/>
      <c r="N6" s="77"/>
      <c r="O6" s="77"/>
      <c r="P6" s="77"/>
      <c r="Q6" s="77"/>
    </row>
    <row r="7" spans="1:17">
      <c r="B7" s="31">
        <v>2016</v>
      </c>
      <c r="C7" s="92">
        <f t="shared" si="0"/>
        <v>62571.428571428572</v>
      </c>
      <c r="D7" s="92">
        <f t="shared" si="1"/>
        <v>74147.142857142855</v>
      </c>
      <c r="E7" s="172"/>
      <c r="F7" s="104"/>
      <c r="G7" s="31">
        <v>2016</v>
      </c>
      <c r="H7" s="92">
        <v>1200</v>
      </c>
      <c r="I7" s="92">
        <v>1422</v>
      </c>
      <c r="J7" s="25">
        <f t="shared" si="2"/>
        <v>-0.15611814345991562</v>
      </c>
      <c r="K7" s="77"/>
      <c r="L7" s="77"/>
      <c r="M7" s="77"/>
      <c r="N7" s="77"/>
      <c r="O7" s="77"/>
      <c r="P7" s="77"/>
      <c r="Q7" s="77"/>
    </row>
    <row r="8" spans="1:17" s="77" customFormat="1">
      <c r="B8" s="95" t="s">
        <v>225</v>
      </c>
      <c r="C8" s="95"/>
      <c r="D8" s="95"/>
      <c r="E8" s="95"/>
      <c r="F8" s="95"/>
      <c r="G8" s="95"/>
      <c r="H8" s="95"/>
      <c r="I8" s="95"/>
      <c r="J8" s="95"/>
    </row>
    <row r="9" spans="1:17" s="77" customFormat="1" ht="15" customHeight="1">
      <c r="B9" s="14" t="s">
        <v>223</v>
      </c>
      <c r="C9" s="127"/>
      <c r="D9" s="127"/>
      <c r="E9" s="104"/>
      <c r="F9" s="104"/>
      <c r="G9" s="94"/>
      <c r="H9" s="127"/>
      <c r="I9" s="127"/>
      <c r="J9" s="23"/>
    </row>
    <row r="10" spans="1:17" ht="15" customHeight="1">
      <c r="B10" s="14" t="s">
        <v>224</v>
      </c>
      <c r="C10" s="19"/>
      <c r="D10" s="19"/>
      <c r="G10" s="14"/>
      <c r="H10" s="78"/>
      <c r="I10" s="78"/>
      <c r="K10" s="77"/>
      <c r="L10" s="77"/>
      <c r="M10" s="77"/>
      <c r="N10" s="77"/>
      <c r="O10" s="77"/>
      <c r="P10" s="77"/>
      <c r="Q10" s="77"/>
    </row>
    <row r="11" spans="1:17">
      <c r="B11" s="14"/>
      <c r="C11" s="19"/>
      <c r="D11" s="19"/>
      <c r="O11" s="77"/>
      <c r="P11" s="77"/>
      <c r="Q11" s="77"/>
    </row>
    <row r="12" spans="1:17" s="77" customFormat="1">
      <c r="B12" s="14"/>
      <c r="C12" s="78"/>
      <c r="D12" s="78"/>
    </row>
    <row r="13" spans="1:17" s="77" customFormat="1">
      <c r="B13" s="27" t="s">
        <v>152</v>
      </c>
      <c r="C13" s="28"/>
      <c r="D13" s="28"/>
      <c r="G13" s="27" t="s">
        <v>153</v>
      </c>
      <c r="H13" s="28"/>
      <c r="I13" s="28"/>
      <c r="J13" s="79"/>
      <c r="K13" s="79"/>
      <c r="L13" s="79"/>
      <c r="Q13" s="95"/>
    </row>
    <row r="14" spans="1:17" s="77" customFormat="1" ht="24">
      <c r="B14" s="26" t="s">
        <v>56</v>
      </c>
      <c r="C14" s="26" t="s">
        <v>35</v>
      </c>
      <c r="D14" s="26" t="s">
        <v>77</v>
      </c>
      <c r="G14" s="26" t="s">
        <v>56</v>
      </c>
      <c r="H14" s="26" t="s">
        <v>35</v>
      </c>
      <c r="I14" s="33" t="s">
        <v>159</v>
      </c>
      <c r="J14" s="33" t="s">
        <v>77</v>
      </c>
      <c r="K14" s="33" t="s">
        <v>160</v>
      </c>
      <c r="L14" s="90" t="s">
        <v>145</v>
      </c>
      <c r="Q14" s="95"/>
    </row>
    <row r="15" spans="1:17" s="77" customFormat="1">
      <c r="B15" s="99" t="s">
        <v>155</v>
      </c>
      <c r="C15" s="91">
        <f>SUM(H15*365)/7</f>
        <v>25162.057142857142</v>
      </c>
      <c r="D15" s="91">
        <f>SUM(J15*365)/7</f>
        <v>40313.207142857143</v>
      </c>
      <c r="G15" s="99" t="s">
        <v>155</v>
      </c>
      <c r="H15" s="114">
        <v>482.56</v>
      </c>
      <c r="I15" s="96">
        <v>0.13100000000000001</v>
      </c>
      <c r="J15" s="111">
        <v>773.13</v>
      </c>
      <c r="K15" s="96">
        <v>1.7000000000000001E-2</v>
      </c>
      <c r="L15" s="20">
        <f>SUM(SUM(J15-H15)/J15)*-1</f>
        <v>-0.37583588788431438</v>
      </c>
    </row>
    <row r="16" spans="1:17" s="77" customFormat="1">
      <c r="B16" s="100" t="s">
        <v>156</v>
      </c>
      <c r="C16" s="92">
        <f t="shared" ref="C16" si="3">SUM(H16*365)/7</f>
        <v>29721.428571428572</v>
      </c>
      <c r="D16" s="92">
        <f>SUM(J16*365)/7</f>
        <v>42652.857142857145</v>
      </c>
      <c r="E16" s="104"/>
      <c r="F16" s="104"/>
      <c r="G16" s="100" t="s">
        <v>156</v>
      </c>
      <c r="H16" s="112">
        <v>570</v>
      </c>
      <c r="I16" s="97">
        <v>4.3999999999999997E-2</v>
      </c>
      <c r="J16" s="113">
        <v>818</v>
      </c>
      <c r="K16" s="97">
        <v>7.3999999999999996E-2</v>
      </c>
      <c r="L16" s="25">
        <f>SUM(SUM(J16-H16)/J16)*-1</f>
        <v>-0.30317848410757947</v>
      </c>
    </row>
    <row r="17" spans="1:12" s="77" customFormat="1">
      <c r="B17" s="95" t="s">
        <v>183</v>
      </c>
      <c r="C17" s="95"/>
      <c r="D17" s="95"/>
      <c r="E17" s="95"/>
      <c r="F17" s="95"/>
      <c r="G17" s="95"/>
      <c r="H17" s="95"/>
      <c r="I17" s="95"/>
      <c r="J17" s="95"/>
      <c r="K17" s="95"/>
      <c r="L17" s="95"/>
    </row>
    <row r="18" spans="1:12" s="77" customFormat="1">
      <c r="B18" s="14" t="s">
        <v>154</v>
      </c>
      <c r="C18" s="78"/>
      <c r="D18" s="78"/>
      <c r="G18" s="14"/>
      <c r="H18" s="78"/>
      <c r="I18" s="78"/>
    </row>
    <row r="19" spans="1:12" s="77" customFormat="1">
      <c r="A19" s="95"/>
      <c r="B19" s="95" t="s">
        <v>252</v>
      </c>
      <c r="C19" s="95"/>
      <c r="D19" s="95"/>
      <c r="E19" s="95"/>
      <c r="F19" s="95"/>
      <c r="G19" s="95"/>
      <c r="H19" s="95"/>
      <c r="I19" s="95"/>
      <c r="J19" s="95"/>
      <c r="K19" s="95"/>
      <c r="L19" s="95"/>
    </row>
    <row r="20" spans="1:12" s="77" customFormat="1">
      <c r="B20" s="14" t="s">
        <v>251</v>
      </c>
      <c r="C20" s="78"/>
      <c r="D20" s="78"/>
      <c r="G20" s="14"/>
      <c r="H20" s="78"/>
      <c r="I20" s="78"/>
    </row>
    <row r="21" spans="1:12" s="77" customFormat="1">
      <c r="B21" s="14" t="s">
        <v>182</v>
      </c>
      <c r="C21" s="78"/>
      <c r="D21" s="78"/>
      <c r="G21" s="14"/>
      <c r="H21" s="78"/>
      <c r="I21" s="78"/>
    </row>
    <row r="22" spans="1:12" s="77" customFormat="1">
      <c r="B22" s="14" t="s">
        <v>181</v>
      </c>
      <c r="C22" s="78"/>
      <c r="D22" s="78"/>
    </row>
    <row r="23" spans="1:12" s="77" customFormat="1">
      <c r="B23" s="95" t="s">
        <v>157</v>
      </c>
      <c r="C23" s="78"/>
      <c r="D23" s="78"/>
    </row>
    <row r="24" spans="1:12" s="77" customFormat="1">
      <c r="B24" s="95" t="s">
        <v>158</v>
      </c>
      <c r="C24" s="78"/>
      <c r="D24" s="78"/>
    </row>
    <row r="25" spans="1:12" s="77" customFormat="1">
      <c r="B25" s="14"/>
      <c r="C25" s="78"/>
      <c r="D25" s="78"/>
    </row>
    <row r="26" spans="1:12" s="77" customFormat="1">
      <c r="B26" s="14"/>
      <c r="C26" s="78"/>
      <c r="D26" s="78"/>
    </row>
    <row r="27" spans="1:12">
      <c r="B27" s="27" t="s">
        <v>148</v>
      </c>
      <c r="C27" s="24"/>
      <c r="D27" s="24"/>
      <c r="G27" s="27" t="s">
        <v>147</v>
      </c>
      <c r="H27" s="28"/>
      <c r="I27" s="28"/>
      <c r="J27" s="79"/>
    </row>
    <row r="28" spans="1:12">
      <c r="B28" s="26" t="s">
        <v>56</v>
      </c>
      <c r="C28" s="26" t="s">
        <v>35</v>
      </c>
      <c r="D28" s="26" t="s">
        <v>77</v>
      </c>
      <c r="E28" s="77"/>
      <c r="G28" s="26" t="s">
        <v>56</v>
      </c>
      <c r="H28" s="26" t="s">
        <v>35</v>
      </c>
      <c r="I28" s="26" t="s">
        <v>77</v>
      </c>
      <c r="J28" s="90" t="s">
        <v>145</v>
      </c>
    </row>
    <row r="29" spans="1:12">
      <c r="B29" s="29">
        <v>2006</v>
      </c>
      <c r="C29" s="91">
        <f t="shared" ref="C29:D31" si="4">SUM(H29*365)/7</f>
        <v>17311.428571428572</v>
      </c>
      <c r="D29" s="91">
        <f t="shared" si="4"/>
        <v>23829.285714285714</v>
      </c>
      <c r="E29" s="77"/>
      <c r="G29" s="29">
        <v>2006</v>
      </c>
      <c r="H29" s="91">
        <v>332</v>
      </c>
      <c r="I29" s="91">
        <v>457</v>
      </c>
      <c r="J29" s="20">
        <f>SUM(SUM(I29-H29)/I29)*-1</f>
        <v>-0.2735229759299781</v>
      </c>
    </row>
    <row r="30" spans="1:12" s="77" customFormat="1">
      <c r="B30" s="29">
        <v>2011</v>
      </c>
      <c r="C30" s="91">
        <f t="shared" si="4"/>
        <v>20335.714285714286</v>
      </c>
      <c r="D30" s="91">
        <f t="shared" si="4"/>
        <v>29304.285714285714</v>
      </c>
      <c r="G30" s="29">
        <v>2011</v>
      </c>
      <c r="H30" s="91">
        <v>390</v>
      </c>
      <c r="I30" s="91">
        <v>562</v>
      </c>
      <c r="J30" s="20">
        <f>SUM(SUM(I30-H30)/I30)*-1</f>
        <v>-0.30604982206405695</v>
      </c>
    </row>
    <row r="31" spans="1:12">
      <c r="B31" s="31">
        <v>2016</v>
      </c>
      <c r="C31" s="92">
        <f t="shared" si="4"/>
        <v>24976.428571428572</v>
      </c>
      <c r="D31" s="92">
        <f t="shared" si="4"/>
        <v>33684.285714285717</v>
      </c>
      <c r="E31" s="104"/>
      <c r="F31" s="104"/>
      <c r="G31" s="31">
        <v>2016</v>
      </c>
      <c r="H31" s="92">
        <v>479</v>
      </c>
      <c r="I31" s="92">
        <v>646</v>
      </c>
      <c r="J31" s="25">
        <f t="shared" ref="J31" si="5">SUM(SUM(I31-H31)/I31)*-1</f>
        <v>-0.25851393188854488</v>
      </c>
      <c r="K31" s="77"/>
    </row>
    <row r="32" spans="1:12">
      <c r="B32" s="14" t="s">
        <v>225</v>
      </c>
    </row>
    <row r="33" spans="2:21">
      <c r="B33" s="14" t="s">
        <v>223</v>
      </c>
    </row>
    <row r="34" spans="2:21">
      <c r="B34" s="14" t="s">
        <v>224</v>
      </c>
    </row>
    <row r="36" spans="2:21">
      <c r="B36" s="109"/>
      <c r="C36" s="220"/>
      <c r="D36" s="220"/>
      <c r="E36" s="220"/>
      <c r="F36" s="220"/>
      <c r="G36" s="220"/>
      <c r="H36" s="220"/>
      <c r="I36" s="220"/>
      <c r="J36" s="220"/>
      <c r="K36" s="220"/>
      <c r="L36" s="220"/>
      <c r="M36" s="220"/>
      <c r="N36" s="220"/>
      <c r="O36" s="220"/>
      <c r="P36" s="220"/>
      <c r="Q36" s="220"/>
      <c r="R36" s="220"/>
      <c r="S36" s="220"/>
      <c r="T36" s="220"/>
      <c r="U36" s="220"/>
    </row>
  </sheetData>
  <mergeCells count="1">
    <mergeCell ref="C36:U36"/>
  </mergeCells>
  <hyperlinks>
    <hyperlink ref="A1" location="Index!A1" display="Index" xr:uid="{710EC145-DAC3-4F72-B6BF-0AB40AA7E2CE}"/>
  </hyperlinks>
  <pageMargins left="0.7" right="0.7" top="0.75" bottom="0.75" header="0.3" footer="0.3"/>
  <pageSetup paperSize="9" scale="80" orientation="landscape" r:id="rId1"/>
  <headerFooter>
    <oddFooter>&amp;L&amp;1#&amp;"Arial"&amp;11&amp;KA80000PROTECTED: CABINET-IN-CONFIDENCE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E4FC2D-CB9E-490A-B0D7-C0914D9FB705}">
  <sheetPr>
    <pageSetUpPr fitToPage="1"/>
  </sheetPr>
  <dimension ref="A1:E17"/>
  <sheetViews>
    <sheetView showGridLines="0" zoomScaleNormal="100" zoomScaleSheetLayoutView="175" workbookViewId="0">
      <selection activeCell="C45" sqref="C45"/>
    </sheetView>
  </sheetViews>
  <sheetFormatPr defaultRowHeight="14.5"/>
  <cols>
    <col min="2" max="2" width="23" style="15" customWidth="1"/>
    <col min="3" max="3" width="12.26953125" style="15" customWidth="1"/>
    <col min="4" max="4" width="13.81640625" style="15" customWidth="1"/>
    <col min="5" max="5" width="10.54296875" style="15" customWidth="1"/>
  </cols>
  <sheetData>
    <row r="1" spans="1:5">
      <c r="A1" s="7" t="s">
        <v>0</v>
      </c>
      <c r="B1" s="179" t="s">
        <v>239</v>
      </c>
      <c r="C1" s="16"/>
      <c r="D1" s="16"/>
      <c r="E1" s="16"/>
    </row>
    <row r="2" spans="1:5">
      <c r="B2" s="24"/>
      <c r="C2" s="26">
        <v>2006</v>
      </c>
      <c r="D2" s="26">
        <v>2011</v>
      </c>
      <c r="E2" s="26">
        <v>2016</v>
      </c>
    </row>
    <row r="3" spans="1:5">
      <c r="B3" s="21" t="s">
        <v>238</v>
      </c>
      <c r="C3" s="19"/>
      <c r="D3" s="19"/>
      <c r="E3" s="19"/>
    </row>
    <row r="4" spans="1:5">
      <c r="B4" s="19" t="s">
        <v>70</v>
      </c>
      <c r="C4" s="20">
        <v>0.42299999999999999</v>
      </c>
      <c r="D4" s="20">
        <v>0.42700000000000005</v>
      </c>
      <c r="E4" s="20">
        <v>0.45200000000000001</v>
      </c>
    </row>
    <row r="5" spans="1:5">
      <c r="A5" s="10"/>
      <c r="B5" s="19" t="s">
        <v>48</v>
      </c>
      <c r="C5" s="20">
        <v>0.56799999999999995</v>
      </c>
      <c r="D5" s="20">
        <v>0.56499999999999995</v>
      </c>
      <c r="E5" s="20">
        <v>0.54</v>
      </c>
    </row>
    <row r="6" spans="1:5">
      <c r="A6" s="10"/>
      <c r="B6" s="19" t="s">
        <v>71</v>
      </c>
      <c r="C6" s="20">
        <v>9.0000000000000011E-3</v>
      </c>
      <c r="D6" s="20">
        <v>8.0000000000000002E-3</v>
      </c>
      <c r="E6" s="20">
        <v>8.0000000000000002E-3</v>
      </c>
    </row>
    <row r="7" spans="1:5">
      <c r="A7" s="10"/>
      <c r="B7" s="19"/>
      <c r="C7" s="20"/>
      <c r="D7" s="20"/>
      <c r="E7" s="20"/>
    </row>
    <row r="8" spans="1:5">
      <c r="B8" s="21" t="s">
        <v>72</v>
      </c>
      <c r="C8" s="20"/>
      <c r="D8" s="20"/>
      <c r="E8" s="20"/>
    </row>
    <row r="9" spans="1:5">
      <c r="B9" s="19" t="s">
        <v>70</v>
      </c>
      <c r="C9" s="20">
        <v>0.74099999999999999</v>
      </c>
      <c r="D9" s="20">
        <v>0.72199999999999998</v>
      </c>
      <c r="E9" s="20">
        <v>0.69900000000000007</v>
      </c>
    </row>
    <row r="10" spans="1:5">
      <c r="A10" s="10"/>
      <c r="B10" s="22" t="s">
        <v>48</v>
      </c>
      <c r="C10" s="23">
        <v>0.252</v>
      </c>
      <c r="D10" s="23">
        <v>0.27</v>
      </c>
      <c r="E10" s="23">
        <v>0.29299999999999998</v>
      </c>
    </row>
    <row r="11" spans="1:5">
      <c r="A11" s="10"/>
      <c r="B11" s="24" t="s">
        <v>71</v>
      </c>
      <c r="C11" s="25">
        <v>6.9999999999999993E-3</v>
      </c>
      <c r="D11" s="25">
        <v>8.0000000000000002E-3</v>
      </c>
      <c r="E11" s="25">
        <v>8.0000000000000002E-3</v>
      </c>
    </row>
    <row r="12" spans="1:5" s="77" customFormat="1">
      <c r="A12" s="10"/>
      <c r="B12" s="32" t="s">
        <v>174</v>
      </c>
      <c r="C12" s="106">
        <f>C4-C9</f>
        <v>-0.318</v>
      </c>
      <c r="D12" s="106">
        <f t="shared" ref="D12:E12" si="0">D4-D9</f>
        <v>-0.29499999999999993</v>
      </c>
      <c r="E12" s="106">
        <f t="shared" si="0"/>
        <v>-0.24700000000000005</v>
      </c>
    </row>
    <row r="13" spans="1:5" ht="25" customHeight="1">
      <c r="A13" s="10"/>
      <c r="B13" s="221" t="s">
        <v>226</v>
      </c>
      <c r="C13" s="221"/>
      <c r="D13" s="221"/>
      <c r="E13" s="221"/>
    </row>
    <row r="14" spans="1:5" ht="25" customHeight="1">
      <c r="B14" s="222" t="s">
        <v>227</v>
      </c>
      <c r="C14" s="222"/>
      <c r="D14" s="222"/>
      <c r="E14" s="222"/>
    </row>
    <row r="15" spans="1:5" ht="25" customHeight="1">
      <c r="B15" s="222" t="s">
        <v>228</v>
      </c>
      <c r="C15" s="222"/>
      <c r="D15" s="222"/>
      <c r="E15" s="222"/>
    </row>
    <row r="16" spans="1:5">
      <c r="B16" s="14" t="s">
        <v>184</v>
      </c>
    </row>
    <row r="17" spans="2:5" ht="35.15" customHeight="1">
      <c r="B17" s="222" t="s">
        <v>237</v>
      </c>
      <c r="C17" s="222"/>
      <c r="D17" s="222"/>
      <c r="E17" s="222"/>
    </row>
  </sheetData>
  <mergeCells count="4">
    <mergeCell ref="B13:E13"/>
    <mergeCell ref="B14:E14"/>
    <mergeCell ref="B15:E15"/>
    <mergeCell ref="B17:E17"/>
  </mergeCells>
  <hyperlinks>
    <hyperlink ref="A1" location="Index!A1" display="Index" xr:uid="{D506087F-4E47-4866-8767-ECD7F3EBC691}"/>
  </hyperlinks>
  <pageMargins left="0.7" right="0.7" top="0.75" bottom="0.75" header="0.3" footer="0.3"/>
  <pageSetup paperSize="9" orientation="landscape" r:id="rId1"/>
  <headerFooter>
    <oddFooter>&amp;L&amp;1#&amp;"Arial"&amp;11&amp;KA80000PROTECTED: CABINET-IN-CONFIDENCE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67F4F-F977-464F-9C9E-012A3F65B3B9}">
  <sheetPr>
    <pageSetUpPr fitToPage="1"/>
  </sheetPr>
  <dimension ref="A1:J8"/>
  <sheetViews>
    <sheetView showGridLines="0" zoomScaleNormal="100" zoomScaleSheetLayoutView="190" workbookViewId="0">
      <selection activeCell="C45" sqref="C45"/>
    </sheetView>
  </sheetViews>
  <sheetFormatPr defaultRowHeight="14.5"/>
  <cols>
    <col min="2" max="2" width="48.81640625" customWidth="1"/>
    <col min="3" max="3" width="9.81640625" customWidth="1"/>
    <col min="4" max="5" width="10" customWidth="1"/>
    <col min="8" max="8" width="27" customWidth="1"/>
    <col min="9" max="9" width="9.54296875" style="77" bestFit="1" customWidth="1"/>
  </cols>
  <sheetData>
    <row r="1" spans="1:10">
      <c r="A1" s="7" t="s">
        <v>0</v>
      </c>
      <c r="B1" s="195" t="s">
        <v>282</v>
      </c>
      <c r="C1" s="12"/>
      <c r="D1" s="12"/>
      <c r="E1" s="12"/>
    </row>
    <row r="2" spans="1:10">
      <c r="B2" s="24"/>
      <c r="C2" s="26">
        <v>2006</v>
      </c>
      <c r="D2" s="26">
        <v>2011</v>
      </c>
      <c r="E2" s="26">
        <v>2016</v>
      </c>
      <c r="F2" s="77"/>
      <c r="G2" s="77"/>
      <c r="H2" s="77"/>
    </row>
    <row r="3" spans="1:10">
      <c r="A3" s="10"/>
      <c r="B3" s="26" t="s">
        <v>202</v>
      </c>
      <c r="C3" s="203">
        <v>707</v>
      </c>
      <c r="D3" s="203">
        <v>906</v>
      </c>
      <c r="E3" s="203">
        <v>1292</v>
      </c>
      <c r="F3" s="173"/>
      <c r="G3" s="77"/>
      <c r="H3" s="174"/>
      <c r="I3" s="174"/>
      <c r="J3" s="10"/>
    </row>
    <row r="4" spans="1:10">
      <c r="A4" s="10"/>
      <c r="B4" s="14" t="s">
        <v>205</v>
      </c>
      <c r="C4" s="15"/>
      <c r="D4" s="15"/>
      <c r="E4" s="15"/>
      <c r="F4" s="77"/>
      <c r="G4" s="77"/>
      <c r="H4" s="77"/>
    </row>
    <row r="5" spans="1:10" ht="25" customHeight="1">
      <c r="B5" s="222" t="s">
        <v>283</v>
      </c>
      <c r="C5" s="222"/>
      <c r="D5" s="222"/>
      <c r="E5" s="222"/>
      <c r="F5" s="77"/>
      <c r="G5" s="77"/>
      <c r="H5" s="77"/>
    </row>
    <row r="6" spans="1:10">
      <c r="B6" s="223" t="s">
        <v>236</v>
      </c>
      <c r="C6" s="223"/>
      <c r="D6" s="223"/>
      <c r="E6" s="223"/>
      <c r="F6" s="77"/>
      <c r="G6" s="77"/>
      <c r="H6" s="77"/>
    </row>
    <row r="7" spans="1:10">
      <c r="B7" s="14" t="s">
        <v>87</v>
      </c>
      <c r="C7" s="122"/>
      <c r="D7" s="122"/>
      <c r="E7" s="122"/>
      <c r="F7" s="77"/>
      <c r="G7" s="77"/>
      <c r="H7" s="77"/>
    </row>
    <row r="8" spans="1:10" ht="25" customHeight="1">
      <c r="B8" s="222" t="s">
        <v>261</v>
      </c>
      <c r="C8" s="222"/>
      <c r="D8" s="222"/>
      <c r="E8" s="222"/>
      <c r="F8" s="205"/>
      <c r="G8" s="77"/>
      <c r="H8" s="77"/>
    </row>
  </sheetData>
  <mergeCells count="3">
    <mergeCell ref="B5:E5"/>
    <mergeCell ref="B8:E8"/>
    <mergeCell ref="B6:E6"/>
  </mergeCells>
  <hyperlinks>
    <hyperlink ref="A1" location="Index!A1" display="Index" xr:uid="{4D11198C-8B9D-4186-91FC-3DEA258E109B}"/>
  </hyperlinks>
  <pageMargins left="0.7" right="0.7" top="0.75" bottom="0.75" header="0.3" footer="0.3"/>
  <pageSetup paperSize="9" orientation="landscape" r:id="rId1"/>
  <headerFooter>
    <oddFooter>&amp;L&amp;1#&amp;"Arial"&amp;11&amp;KA80000PROTECTED: CABINET-IN-CONFIDENCE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0D0AE-2083-48EB-A593-C15D1DE88021}">
  <sheetPr>
    <pageSetUpPr fitToPage="1"/>
  </sheetPr>
  <dimension ref="A1:N6"/>
  <sheetViews>
    <sheetView showGridLines="0" zoomScaleNormal="100" zoomScaleSheetLayoutView="190" workbookViewId="0">
      <selection activeCell="C45" sqref="C45"/>
    </sheetView>
  </sheetViews>
  <sheetFormatPr defaultRowHeight="14.5"/>
  <cols>
    <col min="2" max="2" width="8.1796875" customWidth="1"/>
    <col min="5" max="5" width="13.453125" customWidth="1"/>
  </cols>
  <sheetData>
    <row r="1" spans="1:14">
      <c r="A1" s="7" t="s">
        <v>0</v>
      </c>
      <c r="B1" s="196" t="s">
        <v>294</v>
      </c>
      <c r="E1" s="79"/>
      <c r="F1" s="79"/>
      <c r="N1" s="7"/>
    </row>
    <row r="2" spans="1:14">
      <c r="B2" s="224" t="s">
        <v>296</v>
      </c>
      <c r="C2" s="224"/>
      <c r="D2" s="224"/>
      <c r="E2" s="225"/>
      <c r="F2" s="58">
        <v>100</v>
      </c>
    </row>
    <row r="3" spans="1:14">
      <c r="B3" s="225" t="s">
        <v>295</v>
      </c>
      <c r="C3" s="225"/>
      <c r="D3" s="225"/>
      <c r="E3" s="225"/>
      <c r="F3" s="217" t="s">
        <v>298</v>
      </c>
    </row>
    <row r="4" spans="1:14">
      <c r="B4" s="226" t="s">
        <v>297</v>
      </c>
      <c r="C4" s="226"/>
      <c r="D4" s="226"/>
      <c r="E4" s="226"/>
      <c r="F4" s="216">
        <v>4.0000000000000001E-3</v>
      </c>
    </row>
    <row r="5" spans="1:14">
      <c r="B5" s="14" t="s">
        <v>300</v>
      </c>
      <c r="C5" s="58"/>
      <c r="D5" s="58"/>
      <c r="E5" s="58"/>
      <c r="F5" s="58"/>
    </row>
    <row r="6" spans="1:14">
      <c r="B6" s="14" t="s">
        <v>299</v>
      </c>
      <c r="C6" s="58"/>
      <c r="D6" s="58"/>
      <c r="E6" s="58"/>
      <c r="F6" s="58"/>
    </row>
  </sheetData>
  <mergeCells count="3">
    <mergeCell ref="B2:E2"/>
    <mergeCell ref="B3:E3"/>
    <mergeCell ref="B4:E4"/>
  </mergeCells>
  <hyperlinks>
    <hyperlink ref="A1" location="Index!A1" display="Index" xr:uid="{527F345E-9F1E-4064-A3F3-6C6CE5F80D87}"/>
  </hyperlinks>
  <pageMargins left="0.25" right="0.25" top="0.75" bottom="0.75" header="0.3" footer="0.3"/>
  <pageSetup paperSize="9" scale="64" orientation="landscape" r:id="rId1"/>
  <headerFooter>
    <oddFooter>&amp;L&amp;1#&amp;"Arial"&amp;11&amp;KA80000PROTECTED: CABINET-IN-CONFIDENCE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0DB8D-11EE-4873-BC90-2EDADFBEE30C}">
  <sheetPr>
    <pageSetUpPr fitToPage="1"/>
  </sheetPr>
  <dimension ref="A1:I26"/>
  <sheetViews>
    <sheetView showGridLines="0" zoomScaleNormal="100" zoomScaleSheetLayoutView="205" workbookViewId="0">
      <selection activeCell="C45" sqref="C45"/>
    </sheetView>
  </sheetViews>
  <sheetFormatPr defaultRowHeight="14.5"/>
  <cols>
    <col min="3" max="3" width="10.1796875" bestFit="1" customWidth="1"/>
    <col min="4" max="4" width="10.54296875" customWidth="1"/>
  </cols>
  <sheetData>
    <row r="1" spans="1:8" ht="15.5">
      <c r="A1" s="7" t="s">
        <v>0</v>
      </c>
      <c r="B1" s="195" t="s">
        <v>260</v>
      </c>
      <c r="C1" s="12"/>
      <c r="D1" s="12"/>
      <c r="E1" s="12"/>
      <c r="F1" s="69"/>
      <c r="G1" s="69"/>
      <c r="H1" s="69"/>
    </row>
    <row r="2" spans="1:8">
      <c r="B2" s="21"/>
      <c r="C2" s="26">
        <v>2006</v>
      </c>
      <c r="D2" s="26">
        <v>2011</v>
      </c>
      <c r="E2" s="26">
        <v>2016</v>
      </c>
    </row>
    <row r="3" spans="1:8" s="77" customFormat="1">
      <c r="B3" s="26" t="s">
        <v>75</v>
      </c>
      <c r="C3" s="70" t="s">
        <v>89</v>
      </c>
      <c r="D3" s="70" t="s">
        <v>89</v>
      </c>
      <c r="E3" s="70" t="s">
        <v>89</v>
      </c>
    </row>
    <row r="4" spans="1:8">
      <c r="B4" s="21" t="s">
        <v>35</v>
      </c>
      <c r="C4" s="98"/>
      <c r="D4" s="98"/>
      <c r="E4" s="98"/>
    </row>
    <row r="5" spans="1:8">
      <c r="B5" s="21" t="s">
        <v>74</v>
      </c>
      <c r="C5" s="197">
        <v>0.40100000000000002</v>
      </c>
      <c r="D5" s="198">
        <v>0.42100000000000004</v>
      </c>
      <c r="E5" s="198">
        <v>0.45299999999999996</v>
      </c>
      <c r="F5" s="77"/>
      <c r="G5" s="77"/>
      <c r="H5" s="77"/>
    </row>
    <row r="6" spans="1:8">
      <c r="B6" s="21" t="s">
        <v>73</v>
      </c>
      <c r="C6" s="197">
        <v>0.502</v>
      </c>
      <c r="D6" s="198">
        <v>0.499</v>
      </c>
      <c r="E6" s="198">
        <v>0.51200000000000001</v>
      </c>
      <c r="F6" s="77"/>
      <c r="G6" s="77"/>
      <c r="H6" s="77"/>
    </row>
    <row r="7" spans="1:8">
      <c r="B7" s="21" t="s">
        <v>75</v>
      </c>
      <c r="C7" s="197">
        <v>0.45</v>
      </c>
      <c r="D7" s="198">
        <v>0.45899999999999996</v>
      </c>
      <c r="E7" s="198">
        <v>0.48200000000000004</v>
      </c>
      <c r="F7" s="77"/>
      <c r="G7" s="77"/>
      <c r="H7" s="77"/>
    </row>
    <row r="8" spans="1:8" s="77" customFormat="1">
      <c r="B8" s="21"/>
      <c r="C8" s="104"/>
      <c r="D8" s="104"/>
      <c r="E8" s="198"/>
    </row>
    <row r="9" spans="1:8">
      <c r="B9" s="21" t="s">
        <v>77</v>
      </c>
      <c r="C9" s="104"/>
      <c r="D9" s="104"/>
      <c r="E9" s="104"/>
      <c r="F9" s="77"/>
      <c r="G9" s="77"/>
      <c r="H9" s="77"/>
    </row>
    <row r="10" spans="1:8">
      <c r="B10" s="21" t="s">
        <v>74</v>
      </c>
      <c r="C10" s="197">
        <v>0.53500000000000003</v>
      </c>
      <c r="D10" s="198">
        <v>0.54799999999999993</v>
      </c>
      <c r="E10" s="198">
        <v>0.55000000000000004</v>
      </c>
      <c r="F10" s="77"/>
      <c r="G10" s="77"/>
      <c r="H10" s="77"/>
    </row>
    <row r="11" spans="1:8">
      <c r="B11" s="21" t="s">
        <v>73</v>
      </c>
      <c r="C11" s="197">
        <v>0.66799999999999993</v>
      </c>
      <c r="D11" s="198">
        <v>0.66700000000000004</v>
      </c>
      <c r="E11" s="198">
        <v>0.64900000000000002</v>
      </c>
      <c r="F11" s="77"/>
      <c r="G11" s="77"/>
      <c r="H11" s="77"/>
    </row>
    <row r="12" spans="1:8">
      <c r="B12" s="26" t="s">
        <v>75</v>
      </c>
      <c r="C12" s="199">
        <v>0.59899999999999998</v>
      </c>
      <c r="D12" s="200">
        <v>0.60499999999999998</v>
      </c>
      <c r="E12" s="200">
        <v>0.59799999999999998</v>
      </c>
      <c r="F12" s="77"/>
      <c r="G12" s="77"/>
      <c r="H12" s="77"/>
    </row>
    <row r="13" spans="1:8" ht="25" customHeight="1">
      <c r="B13" s="222" t="s">
        <v>175</v>
      </c>
      <c r="C13" s="222"/>
      <c r="D13" s="222"/>
      <c r="E13" s="222"/>
      <c r="F13" s="222"/>
      <c r="G13" s="222"/>
    </row>
    <row r="14" spans="1:8" ht="25" customHeight="1">
      <c r="B14" s="222" t="s">
        <v>176</v>
      </c>
      <c r="C14" s="222"/>
      <c r="D14" s="222"/>
      <c r="E14" s="222"/>
      <c r="F14" s="222"/>
      <c r="G14" s="222"/>
    </row>
    <row r="15" spans="1:8" ht="25" customHeight="1">
      <c r="B15" s="222" t="s">
        <v>177</v>
      </c>
      <c r="C15" s="222"/>
      <c r="D15" s="222"/>
      <c r="E15" s="222"/>
      <c r="F15" s="222"/>
      <c r="G15" s="222"/>
    </row>
    <row r="16" spans="1:8" ht="36.75" customHeight="1">
      <c r="B16" s="222" t="s">
        <v>209</v>
      </c>
      <c r="C16" s="222"/>
      <c r="D16" s="222"/>
      <c r="E16" s="222"/>
      <c r="F16" s="222"/>
      <c r="G16" s="222"/>
    </row>
    <row r="17" spans="2:9" s="77" customFormat="1" ht="25" customHeight="1">
      <c r="B17" s="222" t="s">
        <v>240</v>
      </c>
      <c r="C17" s="222"/>
      <c r="D17" s="222"/>
      <c r="E17" s="222"/>
      <c r="F17" s="222"/>
      <c r="G17" s="222"/>
    </row>
    <row r="18" spans="2:9" ht="25" customHeight="1">
      <c r="B18" s="222" t="s">
        <v>235</v>
      </c>
      <c r="C18" s="222"/>
      <c r="D18" s="222"/>
      <c r="E18" s="222"/>
      <c r="F18" s="222"/>
      <c r="G18" s="222"/>
    </row>
    <row r="19" spans="2:9" s="77" customFormat="1">
      <c r="B19" s="69"/>
      <c r="C19" s="128"/>
      <c r="D19" s="128"/>
      <c r="E19" s="128"/>
    </row>
    <row r="20" spans="2:9" s="69" customFormat="1"/>
    <row r="25" spans="2:9" ht="15.5">
      <c r="I25" s="188"/>
    </row>
    <row r="26" spans="2:9" ht="15.5">
      <c r="I26" s="188"/>
    </row>
  </sheetData>
  <mergeCells count="6">
    <mergeCell ref="B18:G18"/>
    <mergeCell ref="B13:G13"/>
    <mergeCell ref="B14:G14"/>
    <mergeCell ref="B15:G15"/>
    <mergeCell ref="B16:G16"/>
    <mergeCell ref="B17:G17"/>
  </mergeCells>
  <hyperlinks>
    <hyperlink ref="A1" location="Index!A1" display="Index" xr:uid="{8CE12CB5-EAF6-4194-BBF0-987A964AB1D9}"/>
  </hyperlinks>
  <pageMargins left="0.7" right="0.7" top="0.75" bottom="0.75" header="0.3" footer="0.3"/>
  <pageSetup paperSize="9" orientation="landscape" r:id="rId1"/>
  <headerFooter>
    <oddFooter>&amp;L&amp;1#&amp;"Arial"&amp;11&amp;KA80000PROTECTED: CABINET-IN-CONFIDENCE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44FF0-6C0B-4630-8457-8EFD7A7A742C}">
  <sheetPr>
    <pageSetUpPr fitToPage="1"/>
  </sheetPr>
  <dimension ref="A1:G24"/>
  <sheetViews>
    <sheetView showGridLines="0" zoomScaleNormal="100" zoomScaleSheetLayoutView="205" workbookViewId="0">
      <selection activeCell="C45" sqref="C45"/>
    </sheetView>
  </sheetViews>
  <sheetFormatPr defaultRowHeight="14.5"/>
  <cols>
    <col min="2" max="2" width="14" customWidth="1"/>
    <col min="3" max="3" width="16.81640625" customWidth="1"/>
    <col min="4" max="4" width="11.81640625" customWidth="1"/>
    <col min="5" max="5" width="16.7265625" customWidth="1"/>
    <col min="7" max="7" width="12.7265625" customWidth="1"/>
  </cols>
  <sheetData>
    <row r="1" spans="1:7">
      <c r="A1" s="7" t="s">
        <v>0</v>
      </c>
      <c r="B1" s="179" t="s">
        <v>206</v>
      </c>
      <c r="C1" s="79"/>
      <c r="D1" s="79"/>
      <c r="E1" s="79"/>
    </row>
    <row r="2" spans="1:7">
      <c r="B2" s="21"/>
      <c r="C2" s="26">
        <v>2006</v>
      </c>
      <c r="D2" s="26">
        <v>2011</v>
      </c>
      <c r="E2" s="26">
        <v>2016</v>
      </c>
      <c r="F2" s="77"/>
      <c r="G2" s="77"/>
    </row>
    <row r="3" spans="1:7" s="77" customFormat="1">
      <c r="B3" s="26" t="s">
        <v>75</v>
      </c>
      <c r="C3" s="70" t="s">
        <v>89</v>
      </c>
      <c r="D3" s="70" t="s">
        <v>89</v>
      </c>
      <c r="E3" s="70" t="s">
        <v>89</v>
      </c>
    </row>
    <row r="4" spans="1:7" s="77" customFormat="1">
      <c r="B4" s="21" t="s">
        <v>35</v>
      </c>
      <c r="C4" s="23"/>
      <c r="D4" s="23"/>
      <c r="E4" s="23"/>
    </row>
    <row r="5" spans="1:7" s="77" customFormat="1">
      <c r="B5" s="121" t="s">
        <v>74</v>
      </c>
      <c r="C5" s="23">
        <v>0.48566308243727596</v>
      </c>
      <c r="D5" s="23">
        <v>0.47299999999999998</v>
      </c>
      <c r="E5" s="23">
        <v>0.45426997245179063</v>
      </c>
    </row>
    <row r="6" spans="1:7" s="77" customFormat="1" ht="15" thickBot="1">
      <c r="B6" s="73" t="s">
        <v>73</v>
      </c>
      <c r="C6" s="23">
        <v>0.70365477763099959</v>
      </c>
      <c r="D6" s="23">
        <v>0.72099999999999997</v>
      </c>
      <c r="E6" s="23">
        <v>0.70634208840486867</v>
      </c>
      <c r="F6" s="108"/>
    </row>
    <row r="7" spans="1:7" s="77" customFormat="1">
      <c r="B7" s="73" t="s">
        <v>75</v>
      </c>
      <c r="C7" s="20">
        <v>0.60286458333333337</v>
      </c>
      <c r="D7" s="20">
        <v>0.60299999999999998</v>
      </c>
      <c r="E7" s="23">
        <v>0.58486558247593756</v>
      </c>
    </row>
    <row r="8" spans="1:7" s="77" customFormat="1">
      <c r="B8" s="84" t="s">
        <v>77</v>
      </c>
      <c r="C8" s="20"/>
      <c r="D8" s="20"/>
      <c r="E8" s="23"/>
    </row>
    <row r="9" spans="1:7" s="77" customFormat="1">
      <c r="B9" s="121" t="s">
        <v>74</v>
      </c>
      <c r="C9" s="23">
        <v>0.48607932800816439</v>
      </c>
      <c r="D9" s="23">
        <v>0.48099999999999998</v>
      </c>
      <c r="E9" s="23">
        <v>0.47234730531184993</v>
      </c>
    </row>
    <row r="10" spans="1:7" s="77" customFormat="1">
      <c r="B10" s="73" t="s">
        <v>73</v>
      </c>
      <c r="C10" s="23">
        <v>0.77681192296736978</v>
      </c>
      <c r="D10" s="20">
        <v>0.77</v>
      </c>
      <c r="E10" s="23">
        <v>0.75596711068666511</v>
      </c>
    </row>
    <row r="11" spans="1:7" s="77" customFormat="1">
      <c r="B11" s="74" t="s">
        <v>75</v>
      </c>
      <c r="C11" s="25">
        <v>0.64162910751423352</v>
      </c>
      <c r="D11" s="25">
        <v>0.63400000000000001</v>
      </c>
      <c r="E11" s="25">
        <v>0.62053780246230894</v>
      </c>
    </row>
    <row r="12" spans="1:7" s="77" customFormat="1">
      <c r="B12" s="14" t="s">
        <v>207</v>
      </c>
    </row>
    <row r="13" spans="1:7" s="77" customFormat="1" ht="25" customHeight="1">
      <c r="B13" s="222" t="s">
        <v>233</v>
      </c>
      <c r="C13" s="222"/>
      <c r="D13" s="222"/>
      <c r="E13" s="222"/>
    </row>
    <row r="14" spans="1:7" s="204" customFormat="1" ht="45" customHeight="1">
      <c r="B14" s="222" t="s">
        <v>262</v>
      </c>
      <c r="C14" s="222"/>
      <c r="D14" s="222"/>
      <c r="E14" s="222"/>
    </row>
    <row r="15" spans="1:7" s="77" customFormat="1" ht="15.75" customHeight="1">
      <c r="B15"/>
      <c r="C15"/>
      <c r="D15"/>
      <c r="E15"/>
    </row>
    <row r="16" spans="1:7" s="77" customFormat="1">
      <c r="B16"/>
      <c r="C16"/>
      <c r="D16"/>
      <c r="E16"/>
    </row>
    <row r="19" spans="2:7" s="77" customFormat="1">
      <c r="B19"/>
      <c r="C19"/>
      <c r="D19"/>
      <c r="E19"/>
    </row>
    <row r="20" spans="2:7" s="77" customFormat="1">
      <c r="B20"/>
      <c r="C20"/>
      <c r="D20"/>
      <c r="E20"/>
    </row>
    <row r="21" spans="2:7" s="77" customFormat="1">
      <c r="B21"/>
      <c r="C21"/>
      <c r="D21"/>
      <c r="E21"/>
    </row>
    <row r="22" spans="2:7" s="77" customFormat="1">
      <c r="B22"/>
      <c r="C22"/>
      <c r="D22"/>
      <c r="E22"/>
    </row>
    <row r="23" spans="2:7">
      <c r="F23" s="69"/>
      <c r="G23" s="69"/>
    </row>
    <row r="24" spans="2:7">
      <c r="F24" s="69"/>
      <c r="G24" s="69"/>
    </row>
  </sheetData>
  <mergeCells count="2">
    <mergeCell ref="B13:E13"/>
    <mergeCell ref="B14:E14"/>
  </mergeCells>
  <hyperlinks>
    <hyperlink ref="A1" location="Index!A1" display="Index" xr:uid="{9B62BC0E-E9B6-4101-A241-9B7289B9F476}"/>
  </hyperlinks>
  <pageMargins left="0.7" right="0.7" top="0.75" bottom="0.75" header="0.3" footer="0.3"/>
  <pageSetup paperSize="9" orientation="landscape" r:id="rId1"/>
  <headerFooter>
    <oddFooter>&amp;L&amp;1#&amp;"Arial"&amp;11&amp;KA80000PROTECTED: CABINET-IN-CONFIDENCE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84722-9DA6-44DD-9692-44FE18D1DFB8}">
  <sheetPr>
    <pageSetUpPr fitToPage="1"/>
  </sheetPr>
  <dimension ref="A1:N12"/>
  <sheetViews>
    <sheetView showGridLines="0" zoomScaleNormal="100" zoomScaleSheetLayoutView="190" workbookViewId="0">
      <selection activeCell="C45" sqref="C45"/>
    </sheetView>
  </sheetViews>
  <sheetFormatPr defaultRowHeight="14.5"/>
  <cols>
    <col min="2" max="2" width="11.453125" customWidth="1"/>
    <col min="3" max="3" width="11.81640625" customWidth="1"/>
    <col min="4" max="4" width="10.453125" bestFit="1" customWidth="1"/>
    <col min="5" max="5" width="11.26953125" bestFit="1" customWidth="1"/>
    <col min="6" max="6" width="10.453125" bestFit="1" customWidth="1"/>
  </cols>
  <sheetData>
    <row r="1" spans="1:14">
      <c r="A1" s="7" t="s">
        <v>0</v>
      </c>
      <c r="B1" s="179" t="s">
        <v>81</v>
      </c>
      <c r="C1" s="12"/>
      <c r="D1" s="12"/>
      <c r="E1" s="12"/>
      <c r="F1" s="12"/>
      <c r="N1" s="7"/>
    </row>
    <row r="2" spans="1:14">
      <c r="B2" s="227" t="s">
        <v>292</v>
      </c>
      <c r="C2" s="227"/>
      <c r="D2" s="227"/>
      <c r="E2" s="227"/>
      <c r="F2" s="227"/>
    </row>
    <row r="3" spans="1:14">
      <c r="B3" s="60"/>
      <c r="C3" s="227" t="s">
        <v>47</v>
      </c>
      <c r="D3" s="227"/>
      <c r="E3" s="227" t="s">
        <v>46</v>
      </c>
      <c r="F3" s="227"/>
    </row>
    <row r="4" spans="1:14">
      <c r="B4" s="61" t="s">
        <v>56</v>
      </c>
      <c r="C4" s="61" t="s">
        <v>68</v>
      </c>
      <c r="D4" s="61" t="s">
        <v>69</v>
      </c>
      <c r="E4" s="61" t="s">
        <v>68</v>
      </c>
      <c r="F4" s="61" t="s">
        <v>69</v>
      </c>
    </row>
    <row r="5" spans="1:14">
      <c r="B5" s="59" t="s">
        <v>86</v>
      </c>
      <c r="C5" s="58">
        <v>19</v>
      </c>
      <c r="D5" s="58">
        <v>15</v>
      </c>
      <c r="E5" s="58">
        <v>83</v>
      </c>
      <c r="F5" s="58">
        <v>73</v>
      </c>
      <c r="G5" s="77"/>
    </row>
    <row r="6" spans="1:14">
      <c r="B6" s="59">
        <v>2017</v>
      </c>
      <c r="C6" s="58">
        <v>133</v>
      </c>
      <c r="D6" s="58">
        <v>89</v>
      </c>
      <c r="E6" s="58">
        <v>193</v>
      </c>
      <c r="F6" s="58">
        <v>131</v>
      </c>
      <c r="G6" s="77"/>
    </row>
    <row r="7" spans="1:14">
      <c r="B7" s="59">
        <v>2018</v>
      </c>
      <c r="C7" s="58">
        <v>107</v>
      </c>
      <c r="D7" s="58">
        <v>38</v>
      </c>
      <c r="E7" s="58">
        <v>123</v>
      </c>
      <c r="F7" s="58">
        <v>29</v>
      </c>
      <c r="G7" s="77"/>
    </row>
    <row r="8" spans="1:14">
      <c r="B8" s="63" t="s">
        <v>85</v>
      </c>
      <c r="C8" s="64">
        <v>26</v>
      </c>
      <c r="D8" s="64" t="s">
        <v>82</v>
      </c>
      <c r="E8" s="64">
        <v>30</v>
      </c>
      <c r="F8" s="64" t="s">
        <v>82</v>
      </c>
    </row>
    <row r="9" spans="1:14">
      <c r="B9" s="14" t="s">
        <v>293</v>
      </c>
      <c r="C9" s="58"/>
      <c r="D9" s="58"/>
      <c r="E9" s="58"/>
      <c r="F9" s="58"/>
    </row>
    <row r="10" spans="1:14">
      <c r="B10" s="14" t="s">
        <v>84</v>
      </c>
      <c r="C10" s="58"/>
      <c r="D10" s="58"/>
      <c r="E10" s="58"/>
      <c r="F10" s="58"/>
    </row>
    <row r="11" spans="1:14">
      <c r="B11" s="228" t="s">
        <v>83</v>
      </c>
      <c r="C11" s="228"/>
      <c r="D11" s="228"/>
      <c r="E11" s="228"/>
      <c r="F11" s="228"/>
    </row>
    <row r="12" spans="1:14">
      <c r="B12" s="14"/>
      <c r="C12" s="14"/>
      <c r="D12" s="14"/>
      <c r="E12" s="14"/>
      <c r="F12" s="14"/>
    </row>
  </sheetData>
  <mergeCells count="4">
    <mergeCell ref="B2:F2"/>
    <mergeCell ref="C3:D3"/>
    <mergeCell ref="E3:F3"/>
    <mergeCell ref="B11:F11"/>
  </mergeCells>
  <hyperlinks>
    <hyperlink ref="A1" location="Index!A1" display="Index" xr:uid="{711B6C0C-792B-4EE3-B8D3-6EE027F5A2EA}"/>
  </hyperlinks>
  <pageMargins left="0.7" right="0.7" top="0.75" bottom="0.75" header="0.3" footer="0.3"/>
  <pageSetup paperSize="9" orientation="landscape" r:id="rId1"/>
  <headerFooter>
    <oddFooter>&amp;L&amp;1#&amp;"Arial"&amp;11&amp;KA80000PROTECTED: CABINET-IN-CONFIDENCE</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D24D2-7C16-4EB4-B8C3-5BB73489E79E}">
  <sheetPr>
    <pageSetUpPr fitToPage="1"/>
  </sheetPr>
  <dimension ref="A1:R85"/>
  <sheetViews>
    <sheetView showGridLines="0" zoomScaleNormal="100" zoomScaleSheetLayoutView="175" workbookViewId="0">
      <selection activeCell="C45" sqref="C45"/>
    </sheetView>
  </sheetViews>
  <sheetFormatPr defaultRowHeight="14.5"/>
  <cols>
    <col min="2" max="2" width="14.7265625" bestFit="1" customWidth="1"/>
    <col min="3" max="3" width="12.1796875" customWidth="1"/>
    <col min="4" max="4" width="12.26953125" customWidth="1"/>
    <col min="5" max="5" width="12.1796875" customWidth="1"/>
    <col min="6" max="6" width="15.26953125" customWidth="1"/>
    <col min="7" max="7" width="13.81640625" customWidth="1"/>
    <col min="15" max="15" width="21" style="98" bestFit="1" customWidth="1"/>
  </cols>
  <sheetData>
    <row r="1" spans="1:15">
      <c r="A1" s="7" t="s">
        <v>0</v>
      </c>
      <c r="B1" s="179" t="s">
        <v>219</v>
      </c>
      <c r="C1" s="12"/>
      <c r="D1" s="12"/>
      <c r="E1" s="12"/>
      <c r="F1" s="12"/>
      <c r="N1" s="7"/>
    </row>
    <row r="2" spans="1:15" s="77" customFormat="1" ht="28">
      <c r="A2" s="7"/>
      <c r="B2" s="32" t="s">
        <v>78</v>
      </c>
      <c r="C2" s="34" t="s">
        <v>214</v>
      </c>
      <c r="D2" s="34" t="s">
        <v>215</v>
      </c>
      <c r="E2" s="34" t="s">
        <v>163</v>
      </c>
      <c r="F2" s="34" t="s">
        <v>216</v>
      </c>
      <c r="G2" s="34" t="s">
        <v>217</v>
      </c>
      <c r="M2" s="7"/>
      <c r="N2" s="98"/>
    </row>
    <row r="3" spans="1:15" s="77" customFormat="1">
      <c r="A3" s="7"/>
      <c r="B3" s="229">
        <v>2006</v>
      </c>
      <c r="C3" s="229"/>
      <c r="D3" s="229"/>
      <c r="E3" s="229"/>
      <c r="F3" s="229"/>
      <c r="G3" s="229"/>
      <c r="N3" s="7"/>
      <c r="O3" s="98"/>
    </row>
    <row r="4" spans="1:15" s="77" customFormat="1">
      <c r="A4" s="7"/>
      <c r="B4" s="21" t="s">
        <v>35</v>
      </c>
      <c r="C4" s="102">
        <v>0.42679195804195802</v>
      </c>
      <c r="D4" s="102">
        <v>8.0747377622377617E-2</v>
      </c>
      <c r="E4" s="102">
        <v>0.44580419580419578</v>
      </c>
      <c r="F4" s="102">
        <v>4.6656468531468542E-2</v>
      </c>
      <c r="G4" s="124">
        <f>C4+D4</f>
        <v>0.50753933566433562</v>
      </c>
      <c r="M4" s="7"/>
      <c r="N4" s="98"/>
    </row>
    <row r="5" spans="1:15" s="77" customFormat="1">
      <c r="A5" s="7"/>
      <c r="B5" s="26" t="s">
        <v>77</v>
      </c>
      <c r="C5" s="103">
        <v>0.6421836234542655</v>
      </c>
      <c r="D5" s="103">
        <v>3.7016334702278136E-2</v>
      </c>
      <c r="E5" s="103">
        <v>0.30931451722167014</v>
      </c>
      <c r="F5" s="103">
        <v>1.1485524621786203E-2</v>
      </c>
      <c r="G5" s="125">
        <f t="shared" ref="G5" si="0">C5+D5</f>
        <v>0.67919995815654366</v>
      </c>
      <c r="M5" s="7"/>
      <c r="N5" s="98"/>
    </row>
    <row r="6" spans="1:15" s="77" customFormat="1">
      <c r="A6" s="7"/>
      <c r="B6" s="230">
        <v>2011</v>
      </c>
      <c r="C6" s="230"/>
      <c r="D6" s="230"/>
      <c r="E6" s="230"/>
      <c r="F6" s="230"/>
      <c r="G6" s="230"/>
      <c r="N6" s="7"/>
      <c r="O6" s="98"/>
    </row>
    <row r="7" spans="1:15" s="77" customFormat="1">
      <c r="A7" s="7"/>
      <c r="B7" s="21" t="s">
        <v>35</v>
      </c>
      <c r="C7" s="102">
        <v>0.44896054306321598</v>
      </c>
      <c r="D7" s="102">
        <v>7.2974119643614763E-2</v>
      </c>
      <c r="E7" s="102">
        <v>0.43962664403903268</v>
      </c>
      <c r="F7" s="102">
        <v>3.7999999999999999E-2</v>
      </c>
      <c r="G7" s="124">
        <f>C7+D7</f>
        <v>0.52193466270683075</v>
      </c>
      <c r="M7" s="7"/>
      <c r="N7" s="98"/>
    </row>
    <row r="8" spans="1:15" s="77" customFormat="1">
      <c r="A8" s="7"/>
      <c r="B8" s="26" t="s">
        <v>77</v>
      </c>
      <c r="C8" s="103">
        <v>0.65600000000000003</v>
      </c>
      <c r="D8" s="103">
        <v>3.9E-2</v>
      </c>
      <c r="E8" s="103">
        <v>0.29599999999999999</v>
      </c>
      <c r="F8" s="103">
        <v>8.9999999999999993E-3</v>
      </c>
      <c r="G8" s="125">
        <f t="shared" ref="G8" si="1">C8+D8</f>
        <v>0.69500000000000006</v>
      </c>
      <c r="M8" s="7"/>
      <c r="N8" s="98"/>
    </row>
    <row r="9" spans="1:15">
      <c r="B9" s="230">
        <v>2016</v>
      </c>
      <c r="C9" s="230"/>
      <c r="D9" s="230"/>
      <c r="E9" s="230"/>
      <c r="F9" s="230"/>
      <c r="G9" s="230"/>
      <c r="H9" s="77"/>
      <c r="N9" s="98"/>
      <c r="O9"/>
    </row>
    <row r="10" spans="1:15">
      <c r="B10" s="21" t="s">
        <v>35</v>
      </c>
      <c r="C10" s="102">
        <v>0.48620412536833646</v>
      </c>
      <c r="D10" s="102">
        <v>7.8890972408250742E-2</v>
      </c>
      <c r="E10" s="102">
        <v>0.41180016072863651</v>
      </c>
      <c r="F10" s="102">
        <v>2.310474149477626E-2</v>
      </c>
      <c r="G10" s="124">
        <f>C10+D10</f>
        <v>0.56509509777658717</v>
      </c>
      <c r="H10" s="77"/>
      <c r="M10" s="98"/>
      <c r="O10"/>
    </row>
    <row r="11" spans="1:15">
      <c r="B11" s="26" t="s">
        <v>77</v>
      </c>
      <c r="C11" s="103">
        <v>0.66379695753652446</v>
      </c>
      <c r="D11" s="103">
        <v>4.8051367436056057E-2</v>
      </c>
      <c r="E11" s="103">
        <v>0.28151042476340982</v>
      </c>
      <c r="F11" s="103">
        <v>6.6412502640096349E-3</v>
      </c>
      <c r="G11" s="125">
        <f t="shared" ref="G11" si="2">C11+D11</f>
        <v>0.71184832497258055</v>
      </c>
      <c r="M11" s="98"/>
      <c r="O11"/>
    </row>
    <row r="12" spans="1:15">
      <c r="B12" s="14" t="s">
        <v>205</v>
      </c>
      <c r="H12" s="77"/>
    </row>
    <row r="13" spans="1:15" ht="25.5" customHeight="1">
      <c r="B13" s="222" t="s">
        <v>231</v>
      </c>
      <c r="C13" s="222"/>
      <c r="D13" s="222"/>
      <c r="E13" s="222"/>
      <c r="F13" s="222"/>
      <c r="G13" s="222"/>
      <c r="H13" s="77"/>
    </row>
    <row r="14" spans="1:15" s="77" customFormat="1">
      <c r="B14" s="14" t="s">
        <v>208</v>
      </c>
      <c r="O14" s="98"/>
    </row>
    <row r="15" spans="1:15" s="77" customFormat="1" ht="24.75" customHeight="1">
      <c r="B15" s="222" t="s">
        <v>212</v>
      </c>
      <c r="C15" s="222"/>
      <c r="D15" s="222"/>
      <c r="E15" s="222"/>
      <c r="F15" s="222"/>
      <c r="G15" s="222"/>
      <c r="O15" s="98"/>
    </row>
    <row r="16" spans="1:15">
      <c r="B16" s="14" t="s">
        <v>213</v>
      </c>
      <c r="H16" s="77"/>
    </row>
    <row r="17" spans="2:18">
      <c r="B17" s="14" t="s">
        <v>291</v>
      </c>
      <c r="H17" s="77"/>
    </row>
    <row r="18" spans="2:18" hidden="1">
      <c r="B18" s="171" t="s">
        <v>232</v>
      </c>
    </row>
    <row r="19" spans="2:18" hidden="1">
      <c r="B19" s="129"/>
      <c r="C19" s="129"/>
      <c r="D19" s="129"/>
      <c r="E19" s="129"/>
      <c r="F19" s="129"/>
      <c r="G19" s="129"/>
      <c r="H19" s="129"/>
      <c r="I19" s="129"/>
      <c r="J19" s="129"/>
      <c r="K19" s="129"/>
      <c r="L19" s="129"/>
      <c r="M19" s="129"/>
      <c r="N19" s="129"/>
      <c r="O19" s="130"/>
      <c r="P19" s="129"/>
      <c r="Q19" s="129"/>
      <c r="R19" s="129"/>
    </row>
    <row r="20" spans="2:18" hidden="1">
      <c r="B20" s="131" t="s">
        <v>35</v>
      </c>
      <c r="C20" s="132"/>
      <c r="D20" s="129"/>
      <c r="E20" s="129"/>
      <c r="F20" s="129"/>
      <c r="G20" s="129"/>
      <c r="H20" s="129"/>
      <c r="I20" s="129"/>
      <c r="J20" s="129"/>
      <c r="K20" s="129" t="s">
        <v>77</v>
      </c>
      <c r="L20" s="129"/>
      <c r="M20" s="129"/>
      <c r="N20" s="129"/>
      <c r="O20" s="130"/>
      <c r="P20" s="129"/>
      <c r="Q20" s="129"/>
      <c r="R20" s="129"/>
    </row>
    <row r="21" spans="2:18" hidden="1">
      <c r="B21" s="133"/>
      <c r="C21" s="134">
        <v>2006</v>
      </c>
      <c r="D21" s="134">
        <v>2011</v>
      </c>
      <c r="E21" s="134">
        <v>2016</v>
      </c>
      <c r="F21" s="135"/>
      <c r="G21" s="134">
        <v>2006</v>
      </c>
      <c r="H21" s="134">
        <v>2011</v>
      </c>
      <c r="I21" s="134">
        <v>2016</v>
      </c>
      <c r="J21" s="129"/>
      <c r="K21" s="133"/>
      <c r="L21" s="134">
        <v>2006</v>
      </c>
      <c r="M21" s="134">
        <v>2011</v>
      </c>
      <c r="N21" s="134">
        <v>2016</v>
      </c>
      <c r="O21" s="130"/>
      <c r="P21" s="134">
        <v>2006</v>
      </c>
      <c r="Q21" s="134">
        <v>2011</v>
      </c>
      <c r="R21" s="134">
        <v>2016</v>
      </c>
    </row>
    <row r="22" spans="2:18" hidden="1">
      <c r="B22" s="136"/>
      <c r="C22" s="137" t="s">
        <v>178</v>
      </c>
      <c r="D22" s="137" t="s">
        <v>178</v>
      </c>
      <c r="E22" s="137" t="s">
        <v>178</v>
      </c>
      <c r="F22" s="135"/>
      <c r="G22" s="129"/>
      <c r="H22" s="129"/>
      <c r="I22" s="129"/>
      <c r="J22" s="129"/>
      <c r="K22" s="136"/>
      <c r="L22" s="137" t="s">
        <v>178</v>
      </c>
      <c r="M22" s="137" t="s">
        <v>178</v>
      </c>
      <c r="N22" s="137" t="s">
        <v>178</v>
      </c>
      <c r="O22" s="130"/>
      <c r="P22" s="129"/>
      <c r="Q22" s="129"/>
      <c r="R22" s="129"/>
    </row>
    <row r="23" spans="2:18" hidden="1">
      <c r="B23" s="131"/>
      <c r="C23" s="131"/>
      <c r="D23" s="131"/>
      <c r="E23" s="131"/>
      <c r="F23" s="135"/>
      <c r="G23" s="129"/>
      <c r="H23" s="129"/>
      <c r="I23" s="129"/>
      <c r="J23" s="129"/>
      <c r="K23" s="131"/>
      <c r="L23" s="131"/>
      <c r="M23" s="131"/>
      <c r="N23" s="131"/>
      <c r="O23" s="130"/>
      <c r="P23" s="129"/>
      <c r="Q23" s="129"/>
      <c r="R23" s="129"/>
    </row>
    <row r="24" spans="2:18" hidden="1">
      <c r="B24" s="131" t="s">
        <v>168</v>
      </c>
      <c r="C24" s="131"/>
      <c r="D24" s="131"/>
      <c r="E24" s="131"/>
      <c r="F24" s="135"/>
      <c r="G24" s="129"/>
      <c r="H24" s="129"/>
      <c r="I24" s="129"/>
      <c r="J24" s="129"/>
      <c r="K24" s="138" t="s">
        <v>186</v>
      </c>
      <c r="L24" s="131"/>
      <c r="M24" s="131"/>
      <c r="N24" s="131"/>
      <c r="O24" s="130"/>
      <c r="P24" s="129"/>
      <c r="Q24" s="129"/>
      <c r="R24" s="129"/>
    </row>
    <row r="25" spans="2:18" hidden="1">
      <c r="B25" s="139" t="s">
        <v>169</v>
      </c>
      <c r="C25" s="140"/>
      <c r="D25" s="140"/>
      <c r="E25" s="140">
        <v>5594</v>
      </c>
      <c r="F25" s="141"/>
      <c r="G25" s="129"/>
      <c r="H25" s="129"/>
      <c r="I25" s="129"/>
      <c r="J25" s="129"/>
      <c r="K25" s="142" t="s">
        <v>187</v>
      </c>
      <c r="L25" s="143">
        <v>939739</v>
      </c>
      <c r="M25" s="140">
        <v>1022978</v>
      </c>
      <c r="N25" s="140">
        <v>1067762</v>
      </c>
      <c r="O25" s="130"/>
      <c r="P25" s="129"/>
      <c r="Q25" s="129"/>
      <c r="R25" s="129"/>
    </row>
    <row r="26" spans="2:18" hidden="1">
      <c r="B26" s="139" t="s">
        <v>170</v>
      </c>
      <c r="C26" s="140"/>
      <c r="D26" s="140"/>
      <c r="E26" s="140">
        <v>1826</v>
      </c>
      <c r="F26" s="141"/>
      <c r="G26" s="129"/>
      <c r="H26" s="129"/>
      <c r="I26" s="129"/>
      <c r="J26" s="129"/>
      <c r="K26" s="142" t="s">
        <v>188</v>
      </c>
      <c r="L26" s="143">
        <v>210354</v>
      </c>
      <c r="M26" s="140">
        <v>252320</v>
      </c>
      <c r="N26" s="140">
        <v>306086</v>
      </c>
      <c r="O26" s="130"/>
      <c r="P26" s="129"/>
      <c r="Q26" s="129"/>
      <c r="R26" s="129"/>
    </row>
    <row r="27" spans="2:18" hidden="1">
      <c r="B27" s="139" t="s">
        <v>171</v>
      </c>
      <c r="C27" s="140"/>
      <c r="D27" s="140"/>
      <c r="E27" s="140">
        <v>554</v>
      </c>
      <c r="F27" s="141"/>
      <c r="G27" s="129"/>
      <c r="H27" s="129"/>
      <c r="I27" s="129"/>
      <c r="J27" s="129"/>
      <c r="K27" s="144" t="s">
        <v>189</v>
      </c>
      <c r="L27" s="143">
        <v>37528</v>
      </c>
      <c r="M27" s="140">
        <v>76223</v>
      </c>
      <c r="N27" s="140">
        <v>66269</v>
      </c>
      <c r="O27" s="130"/>
      <c r="P27" s="129"/>
      <c r="Q27" s="129"/>
      <c r="R27" s="129"/>
    </row>
    <row r="28" spans="2:18" hidden="1">
      <c r="B28" s="145" t="s">
        <v>133</v>
      </c>
      <c r="C28" s="146">
        <v>4609</v>
      </c>
      <c r="D28" s="140">
        <v>5943</v>
      </c>
      <c r="E28" s="147">
        <v>7974</v>
      </c>
      <c r="F28" s="141" t="s">
        <v>150</v>
      </c>
      <c r="G28" s="141">
        <f>C28/C$35</f>
        <v>0.50217912399215514</v>
      </c>
      <c r="H28" s="141">
        <f t="shared" ref="H28:I28" si="3">D28/D$35</f>
        <v>0.49907625125965738</v>
      </c>
      <c r="I28" s="141">
        <f t="shared" si="3"/>
        <v>0.5115801629563097</v>
      </c>
      <c r="J28" s="129"/>
      <c r="K28" s="148" t="s">
        <v>190</v>
      </c>
      <c r="L28" s="143">
        <v>37914</v>
      </c>
      <c r="M28" s="147"/>
      <c r="N28" s="147"/>
      <c r="O28" s="149" t="s">
        <v>150</v>
      </c>
      <c r="P28" s="141">
        <f>L29/L$41</f>
        <v>0.63404280636766708</v>
      </c>
      <c r="Q28" s="141">
        <f>M29/M$41</f>
        <v>0.63756313616750082</v>
      </c>
      <c r="R28" s="141">
        <f>N29/N$41</f>
        <v>0.61190465770327496</v>
      </c>
    </row>
    <row r="29" spans="2:18" hidden="1">
      <c r="B29" s="131" t="s">
        <v>76</v>
      </c>
      <c r="C29" s="150">
        <v>848</v>
      </c>
      <c r="D29" s="140">
        <v>989</v>
      </c>
      <c r="E29" s="140">
        <v>1315</v>
      </c>
      <c r="F29" s="141" t="s">
        <v>76</v>
      </c>
      <c r="G29" s="141">
        <f t="shared" ref="G29:G33" si="4">C29/C$35</f>
        <v>9.2394857267378519E-2</v>
      </c>
      <c r="H29" s="141">
        <f t="shared" ref="H29:H33" si="5">D29/D$35</f>
        <v>8.3053409472623449E-2</v>
      </c>
      <c r="I29" s="141">
        <f t="shared" ref="I29:I33" si="6">E29/E$35</f>
        <v>8.4365176108295373E-2</v>
      </c>
      <c r="J29" s="129"/>
      <c r="K29" s="151" t="s">
        <v>133</v>
      </c>
      <c r="L29" s="152">
        <v>1225535</v>
      </c>
      <c r="M29" s="147">
        <f>SUM(M25:M28)</f>
        <v>1351521</v>
      </c>
      <c r="N29" s="147">
        <f>SUM(N25:N28)</f>
        <v>1440117</v>
      </c>
      <c r="O29" s="149" t="s">
        <v>76</v>
      </c>
      <c r="P29" s="141">
        <f>L34/L$41</f>
        <v>3.6046024346962323E-2</v>
      </c>
      <c r="Q29" s="141">
        <f>M34/M$41</f>
        <v>3.5811008749315393E-2</v>
      </c>
      <c r="R29" s="141">
        <f>N34/N$41</f>
        <v>4.2945418714858172E-2</v>
      </c>
    </row>
    <row r="30" spans="2:18" hidden="1">
      <c r="B30" s="153" t="s">
        <v>172</v>
      </c>
      <c r="C30" s="154">
        <v>5457</v>
      </c>
      <c r="D30" s="147">
        <v>6932</v>
      </c>
      <c r="E30" s="147">
        <v>9285</v>
      </c>
      <c r="F30" s="141" t="s">
        <v>194</v>
      </c>
      <c r="G30" s="141">
        <f t="shared" si="4"/>
        <v>0.59457398125953365</v>
      </c>
      <c r="H30" s="141">
        <f t="shared" si="5"/>
        <v>0.58212966073228078</v>
      </c>
      <c r="I30" s="141">
        <f t="shared" si="6"/>
        <v>0.59568871495477005</v>
      </c>
      <c r="J30" s="129"/>
      <c r="K30" s="155"/>
      <c r="L30" s="156"/>
      <c r="M30" s="147"/>
      <c r="N30" s="147"/>
      <c r="O30" s="149" t="s">
        <v>194</v>
      </c>
      <c r="P30" s="141">
        <f>SUM(L29+L34)/L$41</f>
        <v>0.67008883071462944</v>
      </c>
      <c r="Q30" s="141">
        <f>SUM(M29+M34)/M$41</f>
        <v>0.67337414491681613</v>
      </c>
      <c r="R30" s="141">
        <f>SUM(N29+N34)/N$41</f>
        <v>0.6548500764181332</v>
      </c>
    </row>
    <row r="31" spans="2:18" hidden="1">
      <c r="B31" s="131"/>
      <c r="C31" s="157"/>
      <c r="D31" s="157"/>
      <c r="E31" s="157"/>
      <c r="F31" s="141"/>
      <c r="G31" s="141"/>
      <c r="H31" s="141"/>
      <c r="I31" s="141"/>
      <c r="J31" s="129"/>
      <c r="K31" s="138" t="s">
        <v>191</v>
      </c>
      <c r="L31" s="156"/>
      <c r="M31" s="147"/>
      <c r="N31" s="147"/>
      <c r="O31" s="149"/>
      <c r="P31" s="141"/>
      <c r="Q31" s="141"/>
      <c r="R31" s="141"/>
    </row>
    <row r="32" spans="2:18" hidden="1">
      <c r="B32" s="131" t="s">
        <v>151</v>
      </c>
      <c r="C32" s="150">
        <v>3118</v>
      </c>
      <c r="D32" s="140">
        <v>4354</v>
      </c>
      <c r="E32" s="140">
        <v>5813</v>
      </c>
      <c r="F32" s="141" t="s">
        <v>151</v>
      </c>
      <c r="G32" s="141">
        <f t="shared" si="4"/>
        <v>0.33972543037698844</v>
      </c>
      <c r="H32" s="141">
        <f t="shared" si="5"/>
        <v>0.36563654685925429</v>
      </c>
      <c r="I32" s="141">
        <f t="shared" si="6"/>
        <v>0.37293898761788669</v>
      </c>
      <c r="J32" s="129"/>
      <c r="K32" s="142" t="s">
        <v>192</v>
      </c>
      <c r="L32" s="143">
        <v>50756</v>
      </c>
      <c r="M32" s="147"/>
      <c r="N32" s="147"/>
      <c r="O32" s="149" t="s">
        <v>151</v>
      </c>
      <c r="P32" s="141">
        <f t="shared" ref="P32:R33" si="7">L38/L$41</f>
        <v>0.265848548029117</v>
      </c>
      <c r="Q32" s="141">
        <f t="shared" si="7"/>
        <v>0.27148917621895791</v>
      </c>
      <c r="R32" s="141">
        <f t="shared" si="7"/>
        <v>0.28140058695584746</v>
      </c>
    </row>
    <row r="33" spans="2:18" hidden="1">
      <c r="B33" s="131" t="s">
        <v>173</v>
      </c>
      <c r="C33" s="150">
        <v>601</v>
      </c>
      <c r="D33" s="140">
        <v>622</v>
      </c>
      <c r="E33" s="140">
        <v>482</v>
      </c>
      <c r="F33" s="141" t="s">
        <v>195</v>
      </c>
      <c r="G33" s="141">
        <f t="shared" si="4"/>
        <v>6.5482675964262368E-2</v>
      </c>
      <c r="H33" s="141">
        <f t="shared" si="5"/>
        <v>5.2233792408464895E-2</v>
      </c>
      <c r="I33" s="141">
        <f t="shared" si="6"/>
        <v>3.092320523513184E-2</v>
      </c>
      <c r="J33" s="129"/>
      <c r="K33" s="142" t="s">
        <v>193</v>
      </c>
      <c r="L33" s="143">
        <v>18917</v>
      </c>
      <c r="M33" s="147"/>
      <c r="N33" s="147"/>
      <c r="O33" s="149" t="s">
        <v>195</v>
      </c>
      <c r="P33" s="141">
        <f t="shared" si="7"/>
        <v>6.4062621256253588E-2</v>
      </c>
      <c r="Q33" s="141">
        <f t="shared" si="7"/>
        <v>5.5136678864225928E-2</v>
      </c>
      <c r="R33" s="141">
        <f t="shared" si="7"/>
        <v>6.3747212129684358E-2</v>
      </c>
    </row>
    <row r="34" spans="2:18" hidden="1">
      <c r="B34" s="131"/>
      <c r="C34" s="157"/>
      <c r="D34" s="157"/>
      <c r="E34" s="157"/>
      <c r="F34" s="158"/>
      <c r="G34" s="135"/>
      <c r="H34" s="135"/>
      <c r="I34" s="135"/>
      <c r="J34" s="129"/>
      <c r="K34" s="159" t="s">
        <v>133</v>
      </c>
      <c r="L34" s="152">
        <v>69673</v>
      </c>
      <c r="M34" s="140">
        <v>75913</v>
      </c>
      <c r="N34" s="140">
        <v>101072</v>
      </c>
      <c r="O34" s="130"/>
      <c r="P34" s="135"/>
      <c r="Q34" s="135"/>
      <c r="R34" s="135"/>
    </row>
    <row r="35" spans="2:18" hidden="1">
      <c r="B35" s="160" t="s">
        <v>133</v>
      </c>
      <c r="C35" s="150">
        <v>9178</v>
      </c>
      <c r="D35" s="140">
        <v>11908</v>
      </c>
      <c r="E35" s="161">
        <v>15587</v>
      </c>
      <c r="F35" s="158"/>
      <c r="G35" s="135"/>
      <c r="H35" s="135"/>
      <c r="I35" s="135"/>
      <c r="J35" s="129"/>
      <c r="K35" s="162"/>
      <c r="L35" s="156"/>
      <c r="M35" s="147"/>
      <c r="N35" s="147"/>
      <c r="O35" s="130"/>
      <c r="P35" s="135"/>
      <c r="Q35" s="135"/>
      <c r="R35" s="135"/>
    </row>
    <row r="36" spans="2:18" hidden="1">
      <c r="B36" s="131"/>
      <c r="C36" s="157"/>
      <c r="D36" s="157"/>
      <c r="E36" s="157"/>
      <c r="F36" s="135"/>
      <c r="G36" s="135"/>
      <c r="H36" s="135"/>
      <c r="I36" s="135"/>
      <c r="J36" s="129"/>
      <c r="K36" s="138" t="s">
        <v>172</v>
      </c>
      <c r="L36" s="143">
        <v>1295208</v>
      </c>
      <c r="M36" s="147">
        <v>1427434</v>
      </c>
      <c r="N36" s="147">
        <v>1541194</v>
      </c>
      <c r="O36" s="130"/>
      <c r="P36" s="135"/>
      <c r="Q36" s="135"/>
      <c r="R36" s="135"/>
    </row>
    <row r="37" spans="2:18" hidden="1">
      <c r="B37" s="136"/>
      <c r="C37" s="137"/>
      <c r="D37" s="137" t="s">
        <v>179</v>
      </c>
      <c r="E37" s="137" t="s">
        <v>179</v>
      </c>
      <c r="F37" s="135"/>
      <c r="G37" s="135"/>
      <c r="H37" s="135"/>
      <c r="I37" s="135"/>
      <c r="J37" s="129"/>
      <c r="K37" s="138"/>
      <c r="L37" s="163"/>
      <c r="M37" s="140"/>
      <c r="N37" s="140"/>
      <c r="O37" s="130"/>
      <c r="P37" s="135"/>
      <c r="Q37" s="135"/>
      <c r="R37" s="135"/>
    </row>
    <row r="38" spans="2:18" hidden="1">
      <c r="B38" s="131"/>
      <c r="C38" s="131"/>
      <c r="D38" s="131"/>
      <c r="E38" s="131"/>
      <c r="F38" s="135"/>
      <c r="G38" s="135"/>
      <c r="H38" s="135"/>
      <c r="I38" s="135"/>
      <c r="J38" s="129"/>
      <c r="K38" s="138" t="s">
        <v>151</v>
      </c>
      <c r="L38" s="143">
        <v>513856</v>
      </c>
      <c r="M38" s="140">
        <v>575509</v>
      </c>
      <c r="N38" s="140">
        <v>662276</v>
      </c>
      <c r="O38" s="130"/>
      <c r="P38" s="135"/>
      <c r="Q38" s="135"/>
      <c r="R38" s="135"/>
    </row>
    <row r="39" spans="2:18" hidden="1">
      <c r="B39" s="131" t="s">
        <v>168</v>
      </c>
      <c r="C39" s="131"/>
      <c r="D39" s="131"/>
      <c r="E39" s="131"/>
      <c r="F39" s="135"/>
      <c r="G39" s="135"/>
      <c r="H39" s="135"/>
      <c r="I39" s="135"/>
      <c r="J39" s="129"/>
      <c r="K39" s="138" t="s">
        <v>173</v>
      </c>
      <c r="L39" s="143">
        <v>123826</v>
      </c>
      <c r="M39" s="164">
        <f>M41-SUM(M36+M38)</f>
        <v>116880</v>
      </c>
      <c r="N39" s="164">
        <f>N41-SUM(N36+N38)</f>
        <v>150029</v>
      </c>
      <c r="O39" s="130"/>
      <c r="P39" s="135"/>
      <c r="Q39" s="135"/>
      <c r="R39" s="135"/>
    </row>
    <row r="40" spans="2:18" hidden="1">
      <c r="B40" s="139"/>
      <c r="C40" s="140"/>
      <c r="D40" s="140"/>
      <c r="E40" s="140">
        <v>3343</v>
      </c>
      <c r="F40" s="141"/>
      <c r="G40" s="135"/>
      <c r="H40" s="135"/>
      <c r="I40" s="135"/>
      <c r="J40" s="129"/>
      <c r="K40" s="138"/>
      <c r="L40" s="156"/>
      <c r="M40" s="161"/>
      <c r="N40" s="161"/>
      <c r="O40" s="130"/>
      <c r="P40" s="135"/>
      <c r="Q40" s="135"/>
      <c r="R40" s="135"/>
    </row>
    <row r="41" spans="2:18" hidden="1">
      <c r="B41" s="139" t="s">
        <v>170</v>
      </c>
      <c r="C41" s="140"/>
      <c r="D41" s="140"/>
      <c r="E41" s="140">
        <v>3471</v>
      </c>
      <c r="F41" s="141"/>
      <c r="G41" s="135"/>
      <c r="H41" s="135"/>
      <c r="I41" s="135"/>
      <c r="J41" s="129"/>
      <c r="K41" s="165" t="s">
        <v>133</v>
      </c>
      <c r="L41" s="166">
        <v>1932890</v>
      </c>
      <c r="M41" s="140">
        <v>2119823</v>
      </c>
      <c r="N41" s="140">
        <v>2353499</v>
      </c>
      <c r="O41" s="130"/>
      <c r="P41" s="135"/>
      <c r="Q41" s="135"/>
      <c r="R41" s="135"/>
    </row>
    <row r="42" spans="2:18" hidden="1">
      <c r="B42" s="139" t="s">
        <v>171</v>
      </c>
      <c r="C42" s="140"/>
      <c r="D42" s="140"/>
      <c r="E42" s="140">
        <v>576</v>
      </c>
      <c r="F42" s="141"/>
      <c r="G42" s="135"/>
      <c r="H42" s="135"/>
      <c r="I42" s="135"/>
      <c r="J42" s="129"/>
      <c r="K42" s="136"/>
      <c r="L42" s="137"/>
      <c r="M42" s="137" t="s">
        <v>179</v>
      </c>
      <c r="N42" s="137" t="s">
        <v>179</v>
      </c>
      <c r="O42" s="130"/>
      <c r="P42" s="135"/>
      <c r="Q42" s="135"/>
      <c r="R42" s="135"/>
    </row>
    <row r="43" spans="2:18" hidden="1">
      <c r="B43" s="145" t="s">
        <v>133</v>
      </c>
      <c r="C43" s="150">
        <v>3946</v>
      </c>
      <c r="D43" s="140">
        <v>5350</v>
      </c>
      <c r="E43" s="147">
        <v>7394</v>
      </c>
      <c r="F43" s="141" t="s">
        <v>150</v>
      </c>
      <c r="G43" s="141">
        <f>C43/C$50</f>
        <v>0.40097551061883957</v>
      </c>
      <c r="H43" s="141">
        <f t="shared" ref="H43:I43" si="8">D43/D$50</f>
        <v>0.42129301519804707</v>
      </c>
      <c r="I43" s="141">
        <f t="shared" si="8"/>
        <v>0.4533415082771306</v>
      </c>
      <c r="J43" s="129"/>
      <c r="K43" s="131"/>
      <c r="L43" s="131"/>
      <c r="M43" s="131"/>
      <c r="N43" s="131"/>
      <c r="O43" s="130"/>
      <c r="P43" s="135"/>
      <c r="Q43" s="135"/>
      <c r="R43" s="135"/>
    </row>
    <row r="44" spans="2:18" hidden="1">
      <c r="B44" s="131" t="s">
        <v>76</v>
      </c>
      <c r="C44" s="150">
        <v>749</v>
      </c>
      <c r="D44" s="140">
        <v>865</v>
      </c>
      <c r="E44" s="140">
        <v>1190</v>
      </c>
      <c r="F44" s="141" t="s">
        <v>76</v>
      </c>
      <c r="G44" s="141">
        <f t="shared" ref="G44:G48" si="9">C44/C$50</f>
        <v>7.6110151407377299E-2</v>
      </c>
      <c r="H44" s="141">
        <f t="shared" ref="H44:H48" si="10">D44/D$50</f>
        <v>6.8115599653516018E-2</v>
      </c>
      <c r="I44" s="141">
        <f t="shared" ref="I44:I48" si="11">E44/E$50</f>
        <v>7.2961373390557943E-2</v>
      </c>
      <c r="J44" s="129"/>
      <c r="K44" s="138" t="s">
        <v>186</v>
      </c>
      <c r="L44" s="131"/>
      <c r="M44" s="131"/>
      <c r="N44" s="131"/>
      <c r="O44" s="130"/>
      <c r="P44" s="135"/>
      <c r="Q44" s="135"/>
      <c r="R44" s="135"/>
    </row>
    <row r="45" spans="2:18" hidden="1">
      <c r="B45" s="153" t="s">
        <v>172</v>
      </c>
      <c r="C45" s="154">
        <v>4695</v>
      </c>
      <c r="D45" s="147">
        <v>6215</v>
      </c>
      <c r="E45" s="147">
        <v>8587</v>
      </c>
      <c r="F45" s="141" t="s">
        <v>194</v>
      </c>
      <c r="G45" s="141">
        <f t="shared" si="9"/>
        <v>0.47708566202621683</v>
      </c>
      <c r="H45" s="141">
        <f t="shared" si="10"/>
        <v>0.48940861485156312</v>
      </c>
      <c r="I45" s="141">
        <f t="shared" si="11"/>
        <v>0.5264868179031269</v>
      </c>
      <c r="J45" s="129"/>
      <c r="K45" s="142" t="s">
        <v>187</v>
      </c>
      <c r="L45" s="143">
        <v>505720</v>
      </c>
      <c r="M45" s="140">
        <v>560288</v>
      </c>
      <c r="N45" s="140">
        <v>602794</v>
      </c>
      <c r="O45" s="130"/>
      <c r="P45" s="135"/>
      <c r="Q45" s="135"/>
      <c r="R45" s="135"/>
    </row>
    <row r="46" spans="2:18" hidden="1">
      <c r="B46" s="131"/>
      <c r="C46" s="146"/>
      <c r="D46" s="157"/>
      <c r="E46" s="157"/>
      <c r="F46" s="141"/>
      <c r="G46" s="141"/>
      <c r="H46" s="141"/>
      <c r="I46" s="141"/>
      <c r="J46" s="129"/>
      <c r="K46" s="142" t="s">
        <v>188</v>
      </c>
      <c r="L46" s="143">
        <v>472250</v>
      </c>
      <c r="M46" s="140">
        <v>539518</v>
      </c>
      <c r="N46" s="140">
        <v>614789</v>
      </c>
      <c r="O46" s="130"/>
      <c r="P46" s="135"/>
      <c r="Q46" s="135"/>
      <c r="R46" s="135"/>
    </row>
    <row r="47" spans="2:18" hidden="1">
      <c r="B47" s="131" t="s">
        <v>151</v>
      </c>
      <c r="C47" s="150">
        <v>4591</v>
      </c>
      <c r="D47" s="140">
        <v>5905</v>
      </c>
      <c r="E47" s="140">
        <v>7272</v>
      </c>
      <c r="F47" s="141" t="s">
        <v>151</v>
      </c>
      <c r="G47" s="141">
        <f t="shared" si="9"/>
        <v>0.46651763032212173</v>
      </c>
      <c r="H47" s="141">
        <f t="shared" si="10"/>
        <v>0.46499724387747066</v>
      </c>
      <c r="I47" s="141">
        <f t="shared" si="11"/>
        <v>0.44586143470263639</v>
      </c>
      <c r="J47" s="129"/>
      <c r="K47" s="144" t="s">
        <v>189</v>
      </c>
      <c r="L47" s="143">
        <v>44968</v>
      </c>
      <c r="M47" s="140">
        <v>79307</v>
      </c>
      <c r="N47" s="140">
        <v>78431</v>
      </c>
      <c r="O47" s="130"/>
      <c r="P47" s="135"/>
      <c r="Q47" s="135"/>
      <c r="R47" s="135"/>
    </row>
    <row r="48" spans="2:18" hidden="1">
      <c r="B48" s="131" t="s">
        <v>173</v>
      </c>
      <c r="C48" s="150">
        <v>556</v>
      </c>
      <c r="D48" s="140">
        <v>579</v>
      </c>
      <c r="E48" s="140">
        <v>453</v>
      </c>
      <c r="F48" s="141" t="s">
        <v>195</v>
      </c>
      <c r="G48" s="141">
        <f t="shared" si="9"/>
        <v>5.6498323341123868E-2</v>
      </c>
      <c r="H48" s="141">
        <f t="shared" si="10"/>
        <v>4.5594141270966219E-2</v>
      </c>
      <c r="I48" s="141">
        <f t="shared" si="11"/>
        <v>2.7774371551195585E-2</v>
      </c>
      <c r="J48" s="129"/>
      <c r="K48" s="148" t="s">
        <v>190</v>
      </c>
      <c r="L48" s="143">
        <v>25974</v>
      </c>
      <c r="M48" s="147"/>
      <c r="N48" s="147"/>
      <c r="O48" s="149" t="s">
        <v>150</v>
      </c>
      <c r="P48" s="141">
        <f>L49/L$61</f>
        <v>0.51187688157376554</v>
      </c>
      <c r="Q48" s="141">
        <f>M49/M$61</f>
        <v>0.52746798030438113</v>
      </c>
      <c r="R48" s="141">
        <f>N49/N$61</f>
        <v>0.52002746164738589</v>
      </c>
    </row>
    <row r="49" spans="2:18" hidden="1">
      <c r="B49" s="167"/>
      <c r="C49" s="146"/>
      <c r="D49" s="164"/>
      <c r="E49" s="164"/>
      <c r="F49" s="141"/>
      <c r="G49" s="135"/>
      <c r="H49" s="135"/>
      <c r="I49" s="135"/>
      <c r="J49" s="129"/>
      <c r="K49" s="151" t="s">
        <v>133</v>
      </c>
      <c r="L49" s="152">
        <v>1048912</v>
      </c>
      <c r="M49" s="147">
        <f>SUM(M45:M47)</f>
        <v>1179113</v>
      </c>
      <c r="N49" s="147">
        <f>SUM(N45:N47)</f>
        <v>1296014</v>
      </c>
      <c r="O49" s="149" t="s">
        <v>76</v>
      </c>
      <c r="P49" s="141">
        <f>L54/L$61</f>
        <v>2.9518107272823987E-2</v>
      </c>
      <c r="Q49" s="141">
        <f>M54/M$61</f>
        <v>3.0835354951036068E-2</v>
      </c>
      <c r="R49" s="141">
        <f>N54/N$61</f>
        <v>3.7074026473766383E-2</v>
      </c>
    </row>
    <row r="50" spans="2:18" hidden="1">
      <c r="B50" s="168" t="s">
        <v>133</v>
      </c>
      <c r="C50" s="150">
        <v>9841</v>
      </c>
      <c r="D50" s="140">
        <v>12699</v>
      </c>
      <c r="E50" s="161">
        <v>16310</v>
      </c>
      <c r="F50" s="141"/>
      <c r="G50" s="135"/>
      <c r="H50" s="135"/>
      <c r="I50" s="135"/>
      <c r="J50" s="129"/>
      <c r="K50" s="155"/>
      <c r="L50" s="138"/>
      <c r="M50" s="164"/>
      <c r="N50" s="164"/>
      <c r="O50" s="149" t="s">
        <v>194</v>
      </c>
      <c r="P50" s="141">
        <f>L56/L61</f>
        <v>0.54139498884658954</v>
      </c>
      <c r="Q50" s="141">
        <f>M56/M61</f>
        <v>0.5583033352554172</v>
      </c>
      <c r="R50" s="141">
        <f>N56/N61</f>
        <v>0.55709988311546055</v>
      </c>
    </row>
    <row r="51" spans="2:18" hidden="1">
      <c r="B51" s="129"/>
      <c r="C51" s="129"/>
      <c r="D51" s="129"/>
      <c r="E51" s="129"/>
      <c r="F51" s="158"/>
      <c r="G51" s="135"/>
      <c r="H51" s="135"/>
      <c r="I51" s="135"/>
      <c r="J51" s="129"/>
      <c r="K51" s="138" t="s">
        <v>191</v>
      </c>
      <c r="L51" s="138"/>
      <c r="M51" s="147"/>
      <c r="N51" s="147"/>
      <c r="O51" s="149"/>
      <c r="P51" s="141"/>
      <c r="Q51" s="141"/>
      <c r="R51" s="141"/>
    </row>
    <row r="52" spans="2:18" hidden="1">
      <c r="B52" s="136"/>
      <c r="C52" s="137"/>
      <c r="D52" s="137" t="s">
        <v>185</v>
      </c>
      <c r="E52" s="137" t="s">
        <v>185</v>
      </c>
      <c r="F52" s="135"/>
      <c r="G52" s="135"/>
      <c r="H52" s="135"/>
      <c r="I52" s="135"/>
      <c r="J52" s="129"/>
      <c r="K52" s="142" t="s">
        <v>192</v>
      </c>
      <c r="L52" s="143">
        <v>28806</v>
      </c>
      <c r="M52" s="147"/>
      <c r="N52" s="147"/>
      <c r="O52" s="149" t="s">
        <v>151</v>
      </c>
      <c r="P52" s="141">
        <f>L58/L$61</f>
        <v>0.39846541173921468</v>
      </c>
      <c r="Q52" s="141">
        <f>M58/M61</f>
        <v>0.39190962239327626</v>
      </c>
      <c r="R52" s="141">
        <f>N58/N61</f>
        <v>0.38033137750014745</v>
      </c>
    </row>
    <row r="53" spans="2:18" hidden="1">
      <c r="B53" s="131"/>
      <c r="C53" s="131"/>
      <c r="D53" s="131"/>
      <c r="E53" s="131"/>
      <c r="F53" s="135"/>
      <c r="G53" s="135"/>
      <c r="H53" s="135"/>
      <c r="I53" s="135"/>
      <c r="J53" s="129"/>
      <c r="K53" s="142" t="s">
        <v>193</v>
      </c>
      <c r="L53" s="143">
        <v>31681</v>
      </c>
      <c r="M53" s="147"/>
      <c r="N53" s="147"/>
      <c r="O53" s="149" t="s">
        <v>195</v>
      </c>
      <c r="P53" s="141">
        <f>L59/L61</f>
        <v>6.0139599414195846E-2</v>
      </c>
      <c r="Q53" s="141">
        <f>M59/M61</f>
        <v>4.9787042351306529E-2</v>
      </c>
      <c r="R53" s="141">
        <f>N59/N61</f>
        <v>6.2568739384392044E-2</v>
      </c>
    </row>
    <row r="54" spans="2:18" hidden="1">
      <c r="B54" s="131" t="s">
        <v>168</v>
      </c>
      <c r="C54" s="131"/>
      <c r="D54" s="131"/>
      <c r="E54" s="131"/>
      <c r="F54" s="135"/>
      <c r="G54" s="135"/>
      <c r="H54" s="135"/>
      <c r="I54" s="135"/>
      <c r="J54" s="129"/>
      <c r="K54" s="159" t="s">
        <v>133</v>
      </c>
      <c r="L54" s="152">
        <v>60487</v>
      </c>
      <c r="M54" s="140">
        <v>68930</v>
      </c>
      <c r="N54" s="140">
        <v>92396</v>
      </c>
      <c r="O54" s="130"/>
      <c r="P54" s="135"/>
      <c r="Q54" s="135"/>
      <c r="R54" s="135"/>
    </row>
    <row r="55" spans="2:18" hidden="1">
      <c r="B55" s="139" t="s">
        <v>169</v>
      </c>
      <c r="C55" s="140"/>
      <c r="D55" s="140"/>
      <c r="E55" s="140">
        <f>E40+E25</f>
        <v>8937</v>
      </c>
      <c r="F55" s="135"/>
      <c r="G55" s="135"/>
      <c r="H55" s="135"/>
      <c r="I55" s="135"/>
      <c r="J55" s="129"/>
      <c r="K55" s="162"/>
      <c r="L55" s="143"/>
      <c r="M55" s="147"/>
      <c r="N55" s="147"/>
      <c r="O55" s="130"/>
      <c r="P55" s="135"/>
      <c r="Q55" s="135"/>
      <c r="R55" s="135"/>
    </row>
    <row r="56" spans="2:18" hidden="1">
      <c r="B56" s="139" t="s">
        <v>170</v>
      </c>
      <c r="C56" s="140"/>
      <c r="D56" s="140"/>
      <c r="E56" s="140">
        <f t="shared" ref="E56:E65" si="12">E41+E26</f>
        <v>5297</v>
      </c>
      <c r="F56" s="135"/>
      <c r="G56" s="135"/>
      <c r="H56" s="135"/>
      <c r="I56" s="135"/>
      <c r="J56" s="129"/>
      <c r="K56" s="138" t="s">
        <v>172</v>
      </c>
      <c r="L56" s="143">
        <v>1109399</v>
      </c>
      <c r="M56" s="147">
        <v>1248043</v>
      </c>
      <c r="N56" s="147">
        <v>1388406</v>
      </c>
      <c r="O56" s="130"/>
      <c r="P56" s="135"/>
      <c r="Q56" s="135"/>
      <c r="R56" s="135"/>
    </row>
    <row r="57" spans="2:18" hidden="1">
      <c r="B57" s="139" t="s">
        <v>171</v>
      </c>
      <c r="C57" s="140"/>
      <c r="D57" s="140"/>
      <c r="E57" s="140">
        <f t="shared" si="12"/>
        <v>1130</v>
      </c>
      <c r="F57" s="135"/>
      <c r="G57" s="135"/>
      <c r="H57" s="135"/>
      <c r="I57" s="135"/>
      <c r="J57" s="129"/>
      <c r="K57" s="138"/>
      <c r="L57" s="143"/>
      <c r="M57" s="140"/>
      <c r="N57" s="140"/>
      <c r="O57" s="130"/>
      <c r="P57" s="135"/>
      <c r="Q57" s="135"/>
      <c r="R57" s="135"/>
    </row>
    <row r="58" spans="2:18" hidden="1">
      <c r="B58" s="145" t="s">
        <v>133</v>
      </c>
      <c r="C58" s="146">
        <f>C28+C43</f>
        <v>8555</v>
      </c>
      <c r="D58" s="146">
        <f>D28+D43</f>
        <v>11293</v>
      </c>
      <c r="E58" s="140">
        <f t="shared" si="12"/>
        <v>15368</v>
      </c>
      <c r="F58" s="141" t="s">
        <v>150</v>
      </c>
      <c r="G58" s="141">
        <f>C58/C$65</f>
        <v>0.44981334455018668</v>
      </c>
      <c r="H58" s="141">
        <f t="shared" ref="H58:I58" si="13">D58/D$65</f>
        <v>0.4589344495468769</v>
      </c>
      <c r="I58" s="141">
        <f t="shared" si="13"/>
        <v>0.48180079631313288</v>
      </c>
      <c r="J58" s="129"/>
      <c r="K58" s="138" t="s">
        <v>151</v>
      </c>
      <c r="L58" s="143">
        <v>816515</v>
      </c>
      <c r="M58" s="140">
        <v>876083</v>
      </c>
      <c r="N58" s="140">
        <v>947863</v>
      </c>
      <c r="O58" s="130"/>
      <c r="P58" s="135"/>
      <c r="Q58" s="135"/>
      <c r="R58" s="135"/>
    </row>
    <row r="59" spans="2:18" hidden="1">
      <c r="B59" s="131" t="s">
        <v>76</v>
      </c>
      <c r="C59" s="146">
        <f t="shared" ref="C59:D65" si="14">C29+C44</f>
        <v>1597</v>
      </c>
      <c r="D59" s="146">
        <f t="shared" si="14"/>
        <v>1854</v>
      </c>
      <c r="E59" s="140">
        <f t="shared" si="12"/>
        <v>2505</v>
      </c>
      <c r="F59" s="141" t="s">
        <v>76</v>
      </c>
      <c r="G59" s="141">
        <f t="shared" ref="G59:G63" si="15">C59/C$65</f>
        <v>8.3968662916031334E-2</v>
      </c>
      <c r="H59" s="141">
        <f t="shared" ref="H59:H63" si="16">D59/D$65</f>
        <v>7.5344414191083842E-2</v>
      </c>
      <c r="I59" s="141">
        <f t="shared" ref="I59:I63" si="17">E59/E$65</f>
        <v>7.8534031413612565E-2</v>
      </c>
      <c r="J59" s="129"/>
      <c r="K59" s="138" t="s">
        <v>173</v>
      </c>
      <c r="L59" s="143">
        <v>123235</v>
      </c>
      <c r="M59" s="164">
        <f>M61-SUM(M56+M58)</f>
        <v>111295</v>
      </c>
      <c r="N59" s="164">
        <f>N61-SUM(N56+N58)</f>
        <v>155934</v>
      </c>
      <c r="O59" s="130"/>
      <c r="P59" s="135"/>
      <c r="Q59" s="135"/>
      <c r="R59" s="135"/>
    </row>
    <row r="60" spans="2:18" hidden="1">
      <c r="B60" s="153" t="s">
        <v>172</v>
      </c>
      <c r="C60" s="146">
        <f t="shared" si="14"/>
        <v>10152</v>
      </c>
      <c r="D60" s="146">
        <f t="shared" si="14"/>
        <v>13147</v>
      </c>
      <c r="E60" s="140">
        <f t="shared" si="12"/>
        <v>17872</v>
      </c>
      <c r="F60" s="141" t="s">
        <v>194</v>
      </c>
      <c r="G60" s="141">
        <f t="shared" si="15"/>
        <v>0.53378200746621796</v>
      </c>
      <c r="H60" s="141">
        <f t="shared" si="16"/>
        <v>0.53427886373796074</v>
      </c>
      <c r="I60" s="141">
        <f t="shared" si="17"/>
        <v>0.56030347681600146</v>
      </c>
      <c r="J60" s="129"/>
      <c r="K60" s="138"/>
      <c r="L60" s="143"/>
      <c r="M60" s="161"/>
      <c r="N60" s="161"/>
      <c r="O60" s="130"/>
      <c r="P60" s="135"/>
      <c r="Q60" s="135"/>
      <c r="R60" s="135"/>
    </row>
    <row r="61" spans="2:18" hidden="1">
      <c r="B61" s="131"/>
      <c r="C61" s="146"/>
      <c r="D61" s="146"/>
      <c r="E61" s="140"/>
      <c r="F61" s="141"/>
      <c r="G61" s="141"/>
      <c r="H61" s="141"/>
      <c r="I61" s="141"/>
      <c r="J61" s="129"/>
      <c r="K61" s="165" t="s">
        <v>133</v>
      </c>
      <c r="L61" s="166">
        <v>2049149</v>
      </c>
      <c r="M61" s="161">
        <v>2235421</v>
      </c>
      <c r="N61" s="161">
        <v>2492203</v>
      </c>
      <c r="O61" s="130"/>
      <c r="P61" s="135"/>
      <c r="Q61" s="135"/>
      <c r="R61" s="135"/>
    </row>
    <row r="62" spans="2:18" hidden="1">
      <c r="B62" s="131" t="s">
        <v>151</v>
      </c>
      <c r="C62" s="146">
        <f t="shared" si="14"/>
        <v>7709</v>
      </c>
      <c r="D62" s="146">
        <f t="shared" si="14"/>
        <v>10259</v>
      </c>
      <c r="E62" s="140">
        <f t="shared" si="12"/>
        <v>13085</v>
      </c>
      <c r="F62" s="141" t="s">
        <v>151</v>
      </c>
      <c r="G62" s="141">
        <f t="shared" si="15"/>
        <v>0.40533151059466849</v>
      </c>
      <c r="H62" s="141">
        <f t="shared" si="16"/>
        <v>0.41691388629251841</v>
      </c>
      <c r="I62" s="141">
        <f t="shared" si="17"/>
        <v>0.41022666708467881</v>
      </c>
      <c r="J62" s="129"/>
      <c r="K62" s="136"/>
      <c r="L62" s="137"/>
      <c r="M62" s="137" t="s">
        <v>185</v>
      </c>
      <c r="N62" s="137" t="s">
        <v>185</v>
      </c>
      <c r="O62" s="130"/>
      <c r="P62" s="135"/>
      <c r="Q62" s="135"/>
      <c r="R62" s="135"/>
    </row>
    <row r="63" spans="2:18" hidden="1">
      <c r="B63" s="131" t="s">
        <v>173</v>
      </c>
      <c r="C63" s="146">
        <f t="shared" si="14"/>
        <v>1157</v>
      </c>
      <c r="D63" s="146">
        <f t="shared" si="14"/>
        <v>1201</v>
      </c>
      <c r="E63" s="140">
        <f t="shared" si="12"/>
        <v>935</v>
      </c>
      <c r="F63" s="141" t="s">
        <v>195</v>
      </c>
      <c r="G63" s="141">
        <f t="shared" si="15"/>
        <v>6.0833902939166094E-2</v>
      </c>
      <c r="H63" s="141">
        <f t="shared" si="16"/>
        <v>4.880724996952087E-2</v>
      </c>
      <c r="I63" s="141">
        <f t="shared" si="17"/>
        <v>2.93131015455999E-2</v>
      </c>
      <c r="J63" s="129"/>
      <c r="K63" s="131"/>
      <c r="L63" s="131"/>
      <c r="M63" s="131"/>
      <c r="N63" s="131"/>
      <c r="O63" s="130"/>
      <c r="P63" s="135"/>
      <c r="Q63" s="135"/>
      <c r="R63" s="135"/>
    </row>
    <row r="64" spans="2:18" hidden="1">
      <c r="B64" s="167"/>
      <c r="C64" s="146"/>
      <c r="D64" s="146"/>
      <c r="E64" s="140"/>
      <c r="F64" s="135"/>
      <c r="G64" s="135"/>
      <c r="H64" s="135"/>
      <c r="I64" s="135"/>
      <c r="J64" s="129"/>
      <c r="K64" s="138" t="s">
        <v>186</v>
      </c>
      <c r="L64" s="131"/>
      <c r="M64" s="131"/>
      <c r="N64" s="131"/>
      <c r="O64" s="130"/>
      <c r="P64" s="135"/>
      <c r="Q64" s="135"/>
      <c r="R64" s="135"/>
    </row>
    <row r="65" spans="2:18" hidden="1">
      <c r="B65" s="168" t="s">
        <v>133</v>
      </c>
      <c r="C65" s="146">
        <f t="shared" si="14"/>
        <v>19019</v>
      </c>
      <c r="D65" s="146">
        <f t="shared" si="14"/>
        <v>24607</v>
      </c>
      <c r="E65" s="161">
        <f t="shared" si="12"/>
        <v>31897</v>
      </c>
      <c r="F65" s="135"/>
      <c r="G65" s="129"/>
      <c r="H65" s="129"/>
      <c r="I65" s="129"/>
      <c r="J65" s="129"/>
      <c r="K65" s="142" t="s">
        <v>187</v>
      </c>
      <c r="L65" s="140">
        <f>L45+L25</f>
        <v>1445459</v>
      </c>
      <c r="M65" s="140">
        <f t="shared" ref="M65:N65" si="18">M45+M25</f>
        <v>1583266</v>
      </c>
      <c r="N65" s="140">
        <f t="shared" si="18"/>
        <v>1670556</v>
      </c>
      <c r="O65" s="130"/>
      <c r="P65" s="135"/>
      <c r="Q65" s="135"/>
      <c r="R65" s="135"/>
    </row>
    <row r="66" spans="2:18" hidden="1">
      <c r="B66" s="129"/>
      <c r="C66" s="129"/>
      <c r="D66" s="129"/>
      <c r="E66" s="129"/>
      <c r="F66" s="135"/>
      <c r="G66" s="129"/>
      <c r="H66" s="129"/>
      <c r="I66" s="129"/>
      <c r="J66" s="129"/>
      <c r="K66" s="142" t="s">
        <v>188</v>
      </c>
      <c r="L66" s="140">
        <f t="shared" ref="L66:N80" si="19">L46+L26</f>
        <v>682604</v>
      </c>
      <c r="M66" s="140">
        <f t="shared" si="19"/>
        <v>791838</v>
      </c>
      <c r="N66" s="140">
        <f t="shared" si="19"/>
        <v>920875</v>
      </c>
      <c r="O66" s="130"/>
      <c r="P66" s="135"/>
      <c r="Q66" s="135"/>
      <c r="R66" s="135"/>
    </row>
    <row r="67" spans="2:18" hidden="1">
      <c r="B67" s="129" t="s">
        <v>200</v>
      </c>
      <c r="C67" s="129"/>
      <c r="D67" s="129"/>
      <c r="E67" s="129"/>
      <c r="F67" s="135"/>
      <c r="G67" s="129"/>
      <c r="H67" s="129"/>
      <c r="I67" s="129"/>
      <c r="J67" s="129"/>
      <c r="K67" s="144" t="s">
        <v>189</v>
      </c>
      <c r="L67" s="140">
        <f t="shared" si="19"/>
        <v>82496</v>
      </c>
      <c r="M67" s="140">
        <f t="shared" si="19"/>
        <v>155530</v>
      </c>
      <c r="N67" s="140">
        <f t="shared" si="19"/>
        <v>144700</v>
      </c>
      <c r="O67" s="130"/>
      <c r="P67" s="135"/>
      <c r="Q67" s="135"/>
      <c r="R67" s="135"/>
    </row>
    <row r="68" spans="2:18" hidden="1">
      <c r="B68" s="129" t="s">
        <v>201</v>
      </c>
      <c r="C68" s="129"/>
      <c r="D68" s="129"/>
      <c r="E68" s="129"/>
      <c r="F68" s="135"/>
      <c r="G68" s="129"/>
      <c r="H68" s="129"/>
      <c r="I68" s="129"/>
      <c r="J68" s="129"/>
      <c r="K68" s="148" t="s">
        <v>190</v>
      </c>
      <c r="L68" s="140">
        <f t="shared" si="19"/>
        <v>63888</v>
      </c>
      <c r="M68" s="140">
        <f t="shared" si="19"/>
        <v>0</v>
      </c>
      <c r="N68" s="140">
        <f t="shared" si="19"/>
        <v>0</v>
      </c>
      <c r="O68" s="149" t="s">
        <v>150</v>
      </c>
      <c r="P68" s="141">
        <f>L69/L81</f>
        <v>0.57117647516762138</v>
      </c>
      <c r="Q68" s="141">
        <f t="shared" ref="Q68:R68" si="20">M69/M81</f>
        <v>0.58105447134534827</v>
      </c>
      <c r="R68" s="141">
        <f t="shared" si="20"/>
        <v>0.56465110731118007</v>
      </c>
    </row>
    <row r="69" spans="2:18" hidden="1">
      <c r="B69" s="129" t="s">
        <v>196</v>
      </c>
      <c r="C69" s="129"/>
      <c r="D69" s="129"/>
      <c r="E69" s="129"/>
      <c r="F69" s="135"/>
      <c r="G69" s="129"/>
      <c r="H69" s="129"/>
      <c r="I69" s="129"/>
      <c r="J69" s="129"/>
      <c r="K69" s="151" t="s">
        <v>133</v>
      </c>
      <c r="L69" s="140">
        <f t="shared" si="19"/>
        <v>2274447</v>
      </c>
      <c r="M69" s="140">
        <f t="shared" si="19"/>
        <v>2530634</v>
      </c>
      <c r="N69" s="140">
        <f t="shared" si="19"/>
        <v>2736131</v>
      </c>
      <c r="O69" s="149" t="s">
        <v>76</v>
      </c>
      <c r="P69" s="141">
        <f>L74/L81</f>
        <v>3.2686771776971546E-2</v>
      </c>
      <c r="Q69" s="141">
        <f t="shared" ref="Q69:R69" si="21">M74/M81</f>
        <v>3.32571493124151E-2</v>
      </c>
      <c r="R69" s="141">
        <f t="shared" si="21"/>
        <v>3.992569084933411E-2</v>
      </c>
    </row>
    <row r="70" spans="2:18" hidden="1">
      <c r="B70" s="129"/>
      <c r="C70" s="129"/>
      <c r="D70" s="129"/>
      <c r="E70" s="129"/>
      <c r="F70" s="129"/>
      <c r="G70" s="129"/>
      <c r="H70" s="129"/>
      <c r="I70" s="129"/>
      <c r="J70" s="129"/>
      <c r="K70" s="155"/>
      <c r="L70" s="140">
        <f t="shared" si="19"/>
        <v>0</v>
      </c>
      <c r="M70" s="140">
        <f t="shared" si="19"/>
        <v>0</v>
      </c>
      <c r="N70" s="140">
        <f t="shared" si="19"/>
        <v>0</v>
      </c>
      <c r="O70" s="149" t="s">
        <v>194</v>
      </c>
      <c r="P70" s="141">
        <f>L76/L81</f>
        <v>0.60386324694459292</v>
      </c>
      <c r="Q70" s="141">
        <f t="shared" ref="Q70:R70" si="22">M76/M81</f>
        <v>0.61431162065776335</v>
      </c>
      <c r="R70" s="141">
        <f t="shared" si="22"/>
        <v>0.6045770045289619</v>
      </c>
    </row>
    <row r="71" spans="2:18" hidden="1">
      <c r="B71" s="129"/>
      <c r="C71" s="129"/>
      <c r="D71" s="129"/>
      <c r="E71" s="129"/>
      <c r="F71" s="129"/>
      <c r="G71" s="129"/>
      <c r="H71" s="129"/>
      <c r="I71" s="129"/>
      <c r="J71" s="129"/>
      <c r="K71" s="138" t="s">
        <v>191</v>
      </c>
      <c r="L71" s="140">
        <f t="shared" si="19"/>
        <v>0</v>
      </c>
      <c r="M71" s="140">
        <f t="shared" si="19"/>
        <v>0</v>
      </c>
      <c r="N71" s="140">
        <f t="shared" si="19"/>
        <v>0</v>
      </c>
      <c r="O71" s="149"/>
      <c r="P71" s="141"/>
      <c r="Q71" s="141"/>
      <c r="R71" s="141"/>
    </row>
    <row r="72" spans="2:18" hidden="1">
      <c r="B72" s="129"/>
      <c r="C72" s="129"/>
      <c r="D72" s="129"/>
      <c r="E72" s="129"/>
      <c r="F72" s="129"/>
      <c r="G72" s="129"/>
      <c r="H72" s="129"/>
      <c r="I72" s="129"/>
      <c r="J72" s="129"/>
      <c r="K72" s="142" t="s">
        <v>192</v>
      </c>
      <c r="L72" s="140">
        <f t="shared" si="19"/>
        <v>79562</v>
      </c>
      <c r="M72" s="140">
        <f t="shared" si="19"/>
        <v>0</v>
      </c>
      <c r="N72" s="140">
        <f t="shared" si="19"/>
        <v>0</v>
      </c>
      <c r="O72" s="149" t="s">
        <v>151</v>
      </c>
      <c r="P72" s="141">
        <f>L78/L81</f>
        <v>0.33409291069223579</v>
      </c>
      <c r="Q72" s="141">
        <f t="shared" ref="Q72:R72" si="23">M78/M81</f>
        <v>0.33329751444465566</v>
      </c>
      <c r="R72" s="141">
        <f t="shared" si="23"/>
        <v>0.33228188609204612</v>
      </c>
    </row>
    <row r="73" spans="2:18" hidden="1">
      <c r="B73" s="129"/>
      <c r="C73" s="129"/>
      <c r="D73" s="129"/>
      <c r="E73" s="129"/>
      <c r="F73" s="129"/>
      <c r="G73" s="129"/>
      <c r="H73" s="129"/>
      <c r="I73" s="129"/>
      <c r="J73" s="129"/>
      <c r="K73" s="142" t="s">
        <v>193</v>
      </c>
      <c r="L73" s="140">
        <f t="shared" si="19"/>
        <v>50598</v>
      </c>
      <c r="M73" s="140">
        <f t="shared" si="19"/>
        <v>0</v>
      </c>
      <c r="N73" s="140">
        <f t="shared" si="19"/>
        <v>0</v>
      </c>
      <c r="O73" s="149" t="s">
        <v>195</v>
      </c>
      <c r="P73" s="141">
        <f>L79/L81</f>
        <v>6.2043842363171231E-2</v>
      </c>
      <c r="Q73" s="141">
        <f t="shared" ref="Q73:R73" si="24">M79/M81</f>
        <v>5.2390864897580942E-2</v>
      </c>
      <c r="R73" s="141">
        <f t="shared" si="24"/>
        <v>6.3141109378991936E-2</v>
      </c>
    </row>
    <row r="74" spans="2:18" hidden="1">
      <c r="B74" s="129"/>
      <c r="C74" s="129"/>
      <c r="D74" s="129"/>
      <c r="E74" s="129"/>
      <c r="F74" s="129"/>
      <c r="G74" s="129"/>
      <c r="H74" s="129"/>
      <c r="I74" s="129"/>
      <c r="J74" s="129"/>
      <c r="K74" s="159" t="s">
        <v>133</v>
      </c>
      <c r="L74" s="140">
        <f t="shared" si="19"/>
        <v>130160</v>
      </c>
      <c r="M74" s="140">
        <f t="shared" si="19"/>
        <v>144843</v>
      </c>
      <c r="N74" s="140">
        <f t="shared" si="19"/>
        <v>193468</v>
      </c>
      <c r="O74" s="130"/>
      <c r="P74" s="135"/>
      <c r="Q74" s="135"/>
      <c r="R74" s="135"/>
    </row>
    <row r="75" spans="2:18" hidden="1">
      <c r="B75" s="129"/>
      <c r="C75" s="129"/>
      <c r="D75" s="129"/>
      <c r="E75" s="129"/>
      <c r="F75" s="129"/>
      <c r="G75" s="129"/>
      <c r="H75" s="129"/>
      <c r="I75" s="129"/>
      <c r="J75" s="129"/>
      <c r="K75" s="162"/>
      <c r="L75" s="140">
        <f t="shared" si="19"/>
        <v>0</v>
      </c>
      <c r="M75" s="140">
        <f t="shared" si="19"/>
        <v>0</v>
      </c>
      <c r="N75" s="140">
        <f t="shared" si="19"/>
        <v>0</v>
      </c>
      <c r="O75" s="130"/>
      <c r="P75" s="129"/>
      <c r="Q75" s="129"/>
      <c r="R75" s="129"/>
    </row>
    <row r="76" spans="2:18" hidden="1">
      <c r="B76" s="129"/>
      <c r="C76" s="129"/>
      <c r="D76" s="129"/>
      <c r="E76" s="129"/>
      <c r="F76" s="129"/>
      <c r="G76" s="129"/>
      <c r="H76" s="129"/>
      <c r="I76" s="129"/>
      <c r="J76" s="129"/>
      <c r="K76" s="138" t="s">
        <v>172</v>
      </c>
      <c r="L76" s="140">
        <f t="shared" si="19"/>
        <v>2404607</v>
      </c>
      <c r="M76" s="140">
        <f t="shared" si="19"/>
        <v>2675477</v>
      </c>
      <c r="N76" s="140">
        <f t="shared" si="19"/>
        <v>2929600</v>
      </c>
      <c r="O76" s="130"/>
      <c r="P76" s="129"/>
      <c r="Q76" s="129"/>
      <c r="R76" s="129"/>
    </row>
    <row r="77" spans="2:18" hidden="1">
      <c r="B77" s="129"/>
      <c r="C77" s="129"/>
      <c r="D77" s="129"/>
      <c r="E77" s="129"/>
      <c r="F77" s="129"/>
      <c r="G77" s="129"/>
      <c r="H77" s="129"/>
      <c r="I77" s="129"/>
      <c r="J77" s="129"/>
      <c r="K77" s="138"/>
      <c r="L77" s="140">
        <f t="shared" si="19"/>
        <v>0</v>
      </c>
      <c r="M77" s="140">
        <f t="shared" si="19"/>
        <v>0</v>
      </c>
      <c r="N77" s="140">
        <f t="shared" si="19"/>
        <v>0</v>
      </c>
      <c r="O77" s="130"/>
      <c r="P77" s="129"/>
      <c r="Q77" s="129"/>
      <c r="R77" s="129"/>
    </row>
    <row r="78" spans="2:18" hidden="1">
      <c r="B78" s="129"/>
      <c r="C78" s="129"/>
      <c r="D78" s="129"/>
      <c r="E78" s="129"/>
      <c r="F78" s="129"/>
      <c r="G78" s="129"/>
      <c r="H78" s="129"/>
      <c r="I78" s="129"/>
      <c r="J78" s="129"/>
      <c r="K78" s="138" t="s">
        <v>151</v>
      </c>
      <c r="L78" s="140">
        <f t="shared" si="19"/>
        <v>1330371</v>
      </c>
      <c r="M78" s="140">
        <f t="shared" si="19"/>
        <v>1451592</v>
      </c>
      <c r="N78" s="140">
        <f t="shared" si="19"/>
        <v>1610139</v>
      </c>
      <c r="O78" s="130"/>
      <c r="P78" s="129"/>
      <c r="Q78" s="129"/>
      <c r="R78" s="129"/>
    </row>
    <row r="79" spans="2:18" hidden="1">
      <c r="B79" s="129"/>
      <c r="C79" s="129"/>
      <c r="D79" s="129"/>
      <c r="E79" s="129"/>
      <c r="F79" s="129"/>
      <c r="G79" s="129"/>
      <c r="H79" s="129"/>
      <c r="I79" s="129"/>
      <c r="J79" s="129"/>
      <c r="K79" s="138" t="s">
        <v>173</v>
      </c>
      <c r="L79" s="140">
        <f t="shared" si="19"/>
        <v>247061</v>
      </c>
      <c r="M79" s="140">
        <f t="shared" si="19"/>
        <v>228175</v>
      </c>
      <c r="N79" s="140">
        <f t="shared" si="19"/>
        <v>305963</v>
      </c>
      <c r="O79" s="130"/>
      <c r="P79" s="129"/>
      <c r="Q79" s="129"/>
      <c r="R79" s="129"/>
    </row>
    <row r="80" spans="2:18" hidden="1">
      <c r="B80" s="129"/>
      <c r="C80" s="129"/>
      <c r="D80" s="129"/>
      <c r="E80" s="129"/>
      <c r="F80" s="129"/>
      <c r="G80" s="129"/>
      <c r="H80" s="129"/>
      <c r="I80" s="129"/>
      <c r="J80" s="129"/>
      <c r="K80" s="138"/>
      <c r="L80" s="140">
        <f t="shared" si="19"/>
        <v>0</v>
      </c>
      <c r="M80" s="140">
        <f t="shared" si="19"/>
        <v>0</v>
      </c>
      <c r="N80" s="140">
        <f t="shared" si="19"/>
        <v>0</v>
      </c>
      <c r="O80" s="130"/>
      <c r="P80" s="129"/>
      <c r="Q80" s="129"/>
      <c r="R80" s="129"/>
    </row>
    <row r="81" spans="2:18" hidden="1">
      <c r="B81" s="129"/>
      <c r="C81" s="129"/>
      <c r="D81" s="129"/>
      <c r="E81" s="129"/>
      <c r="F81" s="129"/>
      <c r="G81" s="129"/>
      <c r="H81" s="129"/>
      <c r="I81" s="129"/>
      <c r="J81" s="129"/>
      <c r="K81" s="169" t="s">
        <v>133</v>
      </c>
      <c r="L81" s="170">
        <f>L61+L41</f>
        <v>3982039</v>
      </c>
      <c r="M81" s="170">
        <f t="shared" ref="M81:N81" si="25">M61+M41</f>
        <v>4355244</v>
      </c>
      <c r="N81" s="170">
        <f t="shared" si="25"/>
        <v>4845702</v>
      </c>
      <c r="O81" s="130"/>
      <c r="P81" s="129"/>
      <c r="Q81" s="129"/>
      <c r="R81" s="129"/>
    </row>
    <row r="82" spans="2:18" hidden="1">
      <c r="B82" s="129"/>
      <c r="C82" s="129"/>
      <c r="D82" s="129"/>
      <c r="E82" s="129"/>
      <c r="F82" s="129"/>
      <c r="G82" s="129"/>
      <c r="H82" s="129"/>
      <c r="I82" s="129"/>
      <c r="J82" s="129"/>
      <c r="K82" s="129"/>
      <c r="L82" s="129"/>
      <c r="M82" s="129"/>
      <c r="N82" s="129"/>
      <c r="O82" s="130"/>
      <c r="P82" s="129"/>
      <c r="Q82" s="129"/>
      <c r="R82" s="129"/>
    </row>
    <row r="83" spans="2:18" hidden="1">
      <c r="B83" s="129"/>
      <c r="C83" s="129"/>
      <c r="D83" s="129"/>
      <c r="E83" s="129"/>
      <c r="F83" s="129"/>
      <c r="G83" s="129"/>
      <c r="H83" s="129"/>
      <c r="I83" s="129"/>
      <c r="J83" s="129"/>
      <c r="K83" s="129" t="s">
        <v>199</v>
      </c>
      <c r="L83" s="129"/>
      <c r="M83" s="129"/>
      <c r="N83" s="129"/>
      <c r="O83" s="130"/>
      <c r="P83" s="129"/>
      <c r="Q83" s="129"/>
      <c r="R83" s="129"/>
    </row>
    <row r="84" spans="2:18" hidden="1">
      <c r="B84" s="129"/>
      <c r="C84" s="129"/>
      <c r="D84" s="129"/>
      <c r="E84" s="129"/>
      <c r="F84" s="129"/>
      <c r="G84" s="129"/>
      <c r="H84" s="129"/>
      <c r="I84" s="129"/>
      <c r="J84" s="129"/>
      <c r="K84" s="129" t="s">
        <v>198</v>
      </c>
      <c r="L84" s="129"/>
      <c r="M84" s="129"/>
      <c r="N84" s="129"/>
      <c r="O84" s="130"/>
      <c r="P84" s="129"/>
      <c r="Q84" s="129"/>
      <c r="R84" s="129"/>
    </row>
    <row r="85" spans="2:18" hidden="1">
      <c r="B85" s="129"/>
      <c r="C85" s="129"/>
      <c r="D85" s="129"/>
      <c r="E85" s="129"/>
      <c r="F85" s="129"/>
      <c r="G85" s="129"/>
      <c r="H85" s="129"/>
      <c r="I85" s="129"/>
      <c r="J85" s="129"/>
      <c r="K85" s="129" t="s">
        <v>197</v>
      </c>
      <c r="L85" s="129"/>
      <c r="M85" s="129"/>
      <c r="N85" s="129"/>
      <c r="O85" s="130"/>
      <c r="P85" s="129"/>
      <c r="Q85" s="129"/>
      <c r="R85" s="129"/>
    </row>
  </sheetData>
  <mergeCells count="5">
    <mergeCell ref="B3:G3"/>
    <mergeCell ref="B6:G6"/>
    <mergeCell ref="B9:G9"/>
    <mergeCell ref="B15:G15"/>
    <mergeCell ref="B13:G13"/>
  </mergeCells>
  <hyperlinks>
    <hyperlink ref="A1" location="Index!A1" display="Index" xr:uid="{EEC31179-ED19-40AA-8DC8-8DBE575AD617}"/>
  </hyperlinks>
  <pageMargins left="0.7" right="0.7" top="0.75" bottom="0.75" header="0.3" footer="0.3"/>
  <pageSetup paperSize="9" orientation="landscape" r:id="rId1"/>
  <headerFooter>
    <oddFooter>&amp;L&amp;1#&amp;"Arial"&amp;11&amp;KA80000PROTECTED: CABINET-IN-CONFIDENCE</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9</vt:i4>
      </vt:variant>
    </vt:vector>
  </HeadingPairs>
  <TitlesOfParts>
    <vt:vector size="25" baseType="lpstr">
      <vt:lpstr>Index</vt:lpstr>
      <vt:lpstr>8.1.1</vt:lpstr>
      <vt:lpstr>8.2.1</vt:lpstr>
      <vt:lpstr>8.3.1</vt:lpstr>
      <vt:lpstr>8.3.2</vt:lpstr>
      <vt:lpstr>9.1.1</vt:lpstr>
      <vt:lpstr>9.1.2</vt:lpstr>
      <vt:lpstr>9.1.3</vt:lpstr>
      <vt:lpstr>9.2.1</vt:lpstr>
      <vt:lpstr>9.3.1</vt:lpstr>
      <vt:lpstr>9.4.1</vt:lpstr>
      <vt:lpstr>9.4.2</vt:lpstr>
      <vt:lpstr>9.4.3</vt:lpstr>
      <vt:lpstr>9.4.4</vt:lpstr>
      <vt:lpstr>10.1.1</vt:lpstr>
      <vt:lpstr>10.1.2</vt:lpstr>
      <vt:lpstr>'8.1.1'!Print_Area</vt:lpstr>
      <vt:lpstr>'8.2.1'!Print_Area</vt:lpstr>
      <vt:lpstr>'8.3.1'!Print_Area</vt:lpstr>
      <vt:lpstr>'8.3.2'!Print_Area</vt:lpstr>
      <vt:lpstr>'9.1.2'!Print_Area</vt:lpstr>
      <vt:lpstr>'9.2.1'!Print_Area</vt:lpstr>
      <vt:lpstr>'9.3.1'!Print_Area</vt:lpstr>
      <vt:lpstr>'9.4.2'!Print_Area</vt:lpstr>
      <vt:lpstr>'9.4.3'!Print_Area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Lindsay Christian (DPC)</dc:creator>
  <cp:lastModifiedBy>Marcella Marino (DPC)</cp:lastModifiedBy>
  <cp:lastPrinted>2019-09-26T04:54:00Z</cp:lastPrinted>
  <dcterms:created xsi:type="dcterms:W3CDTF">2019-07-02T06:10:10Z</dcterms:created>
  <dcterms:modified xsi:type="dcterms:W3CDTF">2019-12-17T02:45:12Z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6fed52b-376d-4566-98f9-3f053dd95139_Enabled">
    <vt:lpwstr>True</vt:lpwstr>
  </property>
  <property fmtid="{D5CDD505-2E9C-101B-9397-08002B2CF9AE}" pid="3" name="MSIP_Label_e6fed52b-376d-4566-98f9-3f053dd95139_SiteId">
    <vt:lpwstr>722ea0be-3e1c-4b11-ad6f-9401d6856e24</vt:lpwstr>
  </property>
  <property fmtid="{D5CDD505-2E9C-101B-9397-08002B2CF9AE}" pid="4" name="MSIP_Label_e6fed52b-376d-4566-98f9-3f053dd95139_Owner">
    <vt:lpwstr>lindsay.christian@dpc.vic.gov.au</vt:lpwstr>
  </property>
  <property fmtid="{D5CDD505-2E9C-101B-9397-08002B2CF9AE}" pid="5" name="MSIP_Label_e6fed52b-376d-4566-98f9-3f053dd95139_SetDate">
    <vt:lpwstr>2019-09-12T06:04:48.9707660Z</vt:lpwstr>
  </property>
  <property fmtid="{D5CDD505-2E9C-101B-9397-08002B2CF9AE}" pid="6" name="MSIP_Label_e6fed52b-376d-4566-98f9-3f053dd95139_Name">
    <vt:lpwstr>PROTECTED</vt:lpwstr>
  </property>
  <property fmtid="{D5CDD505-2E9C-101B-9397-08002B2CF9AE}" pid="7" name="MSIP_Label_e6fed52b-376d-4566-98f9-3f053dd95139_Application">
    <vt:lpwstr>Microsoft Azure Information Protection</vt:lpwstr>
  </property>
  <property fmtid="{D5CDD505-2E9C-101B-9397-08002B2CF9AE}" pid="8" name="MSIP_Label_e6fed52b-376d-4566-98f9-3f053dd95139_Extended_MSFT_Method">
    <vt:lpwstr>Manual</vt:lpwstr>
  </property>
  <property fmtid="{D5CDD505-2E9C-101B-9397-08002B2CF9AE}" pid="9" name="MSIP_Label_84b43b0e-ca08-41a3-b972-135b918e3541_Enabled">
    <vt:lpwstr>True</vt:lpwstr>
  </property>
  <property fmtid="{D5CDD505-2E9C-101B-9397-08002B2CF9AE}" pid="10" name="MSIP_Label_84b43b0e-ca08-41a3-b972-135b918e3541_SiteId">
    <vt:lpwstr>722ea0be-3e1c-4b11-ad6f-9401d6856e24</vt:lpwstr>
  </property>
  <property fmtid="{D5CDD505-2E9C-101B-9397-08002B2CF9AE}" pid="11" name="MSIP_Label_84b43b0e-ca08-41a3-b972-135b918e3541_Owner">
    <vt:lpwstr>lindsay.christian@dpc.vic.gov.au</vt:lpwstr>
  </property>
  <property fmtid="{D5CDD505-2E9C-101B-9397-08002B2CF9AE}" pid="12" name="MSIP_Label_84b43b0e-ca08-41a3-b972-135b918e3541_SetDate">
    <vt:lpwstr>2019-09-12T06:04:48.9707660Z</vt:lpwstr>
  </property>
  <property fmtid="{D5CDD505-2E9C-101B-9397-08002B2CF9AE}" pid="13" name="MSIP_Label_84b43b0e-ca08-41a3-b972-135b918e3541_Name">
    <vt:lpwstr>CABINET-IN-CONFIDENCE</vt:lpwstr>
  </property>
  <property fmtid="{D5CDD505-2E9C-101B-9397-08002B2CF9AE}" pid="14" name="MSIP_Label_84b43b0e-ca08-41a3-b972-135b918e3541_Application">
    <vt:lpwstr>Microsoft Azure Information Protection</vt:lpwstr>
  </property>
  <property fmtid="{D5CDD505-2E9C-101B-9397-08002B2CF9AE}" pid="15" name="MSIP_Label_84b43b0e-ca08-41a3-b972-135b918e3541_Parent">
    <vt:lpwstr>e6fed52b-376d-4566-98f9-3f053dd95139</vt:lpwstr>
  </property>
  <property fmtid="{D5CDD505-2E9C-101B-9397-08002B2CF9AE}" pid="16" name="MSIP_Label_84b43b0e-ca08-41a3-b972-135b918e3541_Extended_MSFT_Method">
    <vt:lpwstr>Manual</vt:lpwstr>
  </property>
  <property fmtid="{D5CDD505-2E9C-101B-9397-08002B2CF9AE}" pid="17" name="Sensitivity">
    <vt:lpwstr>PROTECTED CABINET-IN-CONFIDENCE</vt:lpwstr>
  </property>
</Properties>
</file>